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IS-SRVFS\arqdepto\C.I.S\MANUTENCAO\2024-LICITACAO\versões corrigidas\"/>
    </mc:Choice>
  </mc:AlternateContent>
  <xr:revisionPtr revIDLastSave="0" documentId="13_ncr:1_{35FF8F10-D1B6-4309-9346-46414FD52365}" xr6:coauthVersionLast="47" xr6:coauthVersionMax="47" xr10:uidLastSave="{00000000-0000-0000-0000-000000000000}"/>
  <bookViews>
    <workbookView xWindow="-120" yWindow="-120" windowWidth="24240" windowHeight="13140" activeTab="1" xr2:uid="{00000000-000D-0000-FFFF-FFFF00000000}"/>
  </bookViews>
  <sheets>
    <sheet name="Preco.Unitario" sheetId="1" r:id="rId1"/>
    <sheet name="Resumo" sheetId="22" r:id="rId2"/>
    <sheet name="1.1-C.R.A" sheetId="2" r:id="rId3"/>
    <sheet name="1.2.1-T.L" sheetId="3" r:id="rId4"/>
    <sheet name="1.2.2-T.L " sheetId="25" r:id="rId5"/>
    <sheet name="1.2.3-S.L" sheetId="4" r:id="rId6"/>
    <sheet name="1.3-C.C" sheetId="5" r:id="rId7"/>
    <sheet name="1.3-I.P" sheetId="6" r:id="rId8"/>
    <sheet name="1.4-V.G" sheetId="7" r:id="rId9"/>
    <sheet name="1.4-CX" sheetId="8" r:id="rId10"/>
    <sheet name="2.1-C.R.E-150" sheetId="9" r:id="rId11"/>
    <sheet name="2.1-C.R.E-300" sheetId="10" r:id="rId12"/>
    <sheet name="2.1-C.R.E-500" sheetId="11" r:id="rId13"/>
    <sheet name="2.2-C.L.E-1.5" sheetId="12" r:id="rId14"/>
    <sheet name="2.2-C.L.E-4.5" sheetId="13" r:id="rId15"/>
    <sheet name="2.2-T.L.E" sheetId="14" r:id="rId16"/>
    <sheet name="2.2-I.V.R" sheetId="15" r:id="rId17"/>
    <sheet name="2.3-DESO" sheetId="16" r:id="rId18"/>
    <sheet name="2.4-PV" sheetId="17" r:id="rId19"/>
    <sheet name="3.1-PAV" sheetId="18" r:id="rId20"/>
    <sheet name="3.2-DET" sheetId="19" r:id="rId21"/>
    <sheet name="3.3-ACE" sheetId="20" r:id="rId22"/>
    <sheet name="3.4-C.ESP" sheetId="21" r:id="rId23"/>
    <sheet name="3.5-VIS" sheetId="23" r:id="rId24"/>
    <sheet name="3.5-COM" sheetId="27" r:id="rId25"/>
    <sheet name="3.5-VEI" sheetId="24" r:id="rId26"/>
    <sheet name="Planilha1" sheetId="26" r:id="rId27"/>
  </sheets>
  <definedNames>
    <definedName name="_xlnm._FilterDatabase" localSheetId="0" hidden="1">Preco.Unitario!$A$3:$G$104</definedName>
    <definedName name="_xlnm.Print_Area" localSheetId="1">Resumo!$A$1:$G$100</definedName>
  </definedNames>
  <calcPr calcId="181029"/>
</workbook>
</file>

<file path=xl/calcChain.xml><?xml version="1.0" encoding="utf-8"?>
<calcChain xmlns="http://schemas.openxmlformats.org/spreadsheetml/2006/main">
  <c r="D7" i="27" l="1"/>
  <c r="C7" i="27"/>
  <c r="B7" i="27"/>
  <c r="A4" i="27"/>
  <c r="C2" i="27"/>
  <c r="H1" i="27"/>
  <c r="G96" i="1"/>
  <c r="F7" i="27" s="1"/>
  <c r="G7" i="27" s="1"/>
  <c r="G105" i="1"/>
  <c r="C3" i="4"/>
  <c r="G8" i="27" l="1"/>
  <c r="F97" i="22"/>
  <c r="C27" i="22" l="1"/>
  <c r="E70" i="22"/>
  <c r="E71" i="22"/>
  <c r="E72" i="22" s="1"/>
  <c r="E14" i="14" l="1"/>
  <c r="E14" i="3"/>
  <c r="C16" i="22"/>
  <c r="B16" i="22"/>
  <c r="E28" i="25"/>
  <c r="D28" i="25"/>
  <c r="C28" i="25"/>
  <c r="B28" i="25"/>
  <c r="D26" i="25"/>
  <c r="C26" i="25"/>
  <c r="B26" i="25"/>
  <c r="E24" i="25"/>
  <c r="D24" i="25"/>
  <c r="C24" i="25"/>
  <c r="B24" i="25"/>
  <c r="D23" i="25"/>
  <c r="C23" i="25"/>
  <c r="B23" i="25"/>
  <c r="D22" i="25"/>
  <c r="C22" i="25"/>
  <c r="B22" i="25"/>
  <c r="D21" i="25"/>
  <c r="C21" i="25"/>
  <c r="B21" i="25"/>
  <c r="D20" i="25"/>
  <c r="C20" i="25"/>
  <c r="B20" i="25"/>
  <c r="D19" i="25"/>
  <c r="C19" i="25"/>
  <c r="B19" i="25"/>
  <c r="D17" i="25"/>
  <c r="C17" i="25"/>
  <c r="B17" i="25"/>
  <c r="D16" i="25"/>
  <c r="C16" i="25"/>
  <c r="B16" i="25"/>
  <c r="D15" i="25"/>
  <c r="C15" i="25"/>
  <c r="B15" i="25"/>
  <c r="E14" i="25"/>
  <c r="E16" i="25" s="1"/>
  <c r="D14" i="25"/>
  <c r="C14" i="25"/>
  <c r="B14" i="25"/>
  <c r="D13" i="25"/>
  <c r="C13" i="25"/>
  <c r="B13" i="25"/>
  <c r="D12" i="25"/>
  <c r="C12" i="25"/>
  <c r="B12" i="25"/>
  <c r="D10" i="25"/>
  <c r="C10" i="25"/>
  <c r="B10" i="25"/>
  <c r="A7" i="25"/>
  <c r="A16" i="22" s="1"/>
  <c r="E6" i="25"/>
  <c r="E5" i="25"/>
  <c r="E4" i="25"/>
  <c r="C2" i="25"/>
  <c r="E15" i="25" l="1"/>
  <c r="E17" i="25"/>
  <c r="G97" i="22"/>
  <c r="A11" i="16" l="1"/>
  <c r="B11" i="16"/>
  <c r="E17" i="18" l="1"/>
  <c r="E19" i="18" l="1"/>
  <c r="E14" i="18"/>
  <c r="E13" i="18"/>
  <c r="E25" i="12"/>
  <c r="E46" i="12"/>
  <c r="E13" i="9"/>
  <c r="E63" i="9" l="1"/>
  <c r="E42" i="9"/>
  <c r="E21" i="9"/>
  <c r="E66" i="9"/>
  <c r="E65" i="9"/>
  <c r="E67" i="9" s="1"/>
  <c r="E23" i="9"/>
  <c r="E25" i="9" s="1"/>
  <c r="E24" i="9" l="1"/>
  <c r="E12" i="15" l="1"/>
  <c r="E12" i="14"/>
  <c r="E12" i="13"/>
  <c r="E34" i="12"/>
  <c r="E13" i="12"/>
  <c r="E55" i="11"/>
  <c r="E34" i="11"/>
  <c r="E55" i="10"/>
  <c r="E34" i="10"/>
  <c r="E13" i="10"/>
  <c r="E55" i="9"/>
  <c r="E34" i="9"/>
  <c r="E20" i="8"/>
  <c r="E11" i="8"/>
  <c r="E10" i="4"/>
  <c r="E89" i="2"/>
  <c r="E70" i="2"/>
  <c r="E51" i="2"/>
  <c r="E32" i="2"/>
  <c r="E13" i="2"/>
  <c r="E13" i="11" l="1"/>
  <c r="B47" i="22"/>
  <c r="C47" i="22"/>
  <c r="D7" i="24" l="1"/>
  <c r="C7" i="24"/>
  <c r="B7" i="24"/>
  <c r="A4" i="24"/>
  <c r="A98" i="22" s="1"/>
  <c r="C2" i="24"/>
  <c r="H1" i="24"/>
  <c r="E10" i="23"/>
  <c r="D10" i="23"/>
  <c r="C10" i="23"/>
  <c r="B10" i="23"/>
  <c r="E9" i="23"/>
  <c r="D9" i="23"/>
  <c r="C9" i="23"/>
  <c r="B9" i="23"/>
  <c r="E8" i="23"/>
  <c r="D8" i="23"/>
  <c r="C8" i="23"/>
  <c r="B8" i="23"/>
  <c r="A5" i="23"/>
  <c r="C2" i="23"/>
  <c r="H1" i="23"/>
  <c r="C98" i="22"/>
  <c r="C96" i="22"/>
  <c r="B96" i="22"/>
  <c r="A96" i="22"/>
  <c r="C93" i="22"/>
  <c r="C92" i="22"/>
  <c r="B92" i="22"/>
  <c r="C91" i="22"/>
  <c r="B91" i="22"/>
  <c r="C88" i="22"/>
  <c r="C87" i="22"/>
  <c r="C86" i="22"/>
  <c r="C85" i="22"/>
  <c r="C84" i="22"/>
  <c r="C83" i="22"/>
  <c r="C82" i="22"/>
  <c r="C81" i="22"/>
  <c r="B81" i="22"/>
  <c r="C78" i="22"/>
  <c r="B78" i="22"/>
  <c r="C77" i="22"/>
  <c r="B77" i="22"/>
  <c r="C76" i="22"/>
  <c r="B76" i="22"/>
  <c r="C75" i="22"/>
  <c r="B75" i="22"/>
  <c r="C72" i="22"/>
  <c r="B72" i="22"/>
  <c r="C71" i="22"/>
  <c r="B71" i="22"/>
  <c r="C70" i="22"/>
  <c r="B70" i="22"/>
  <c r="C65" i="22"/>
  <c r="C64" i="22"/>
  <c r="C63" i="22"/>
  <c r="C62" i="22"/>
  <c r="C61" i="22"/>
  <c r="C60" i="22"/>
  <c r="C59" i="22"/>
  <c r="C58" i="22"/>
  <c r="C57" i="22"/>
  <c r="C56" i="22"/>
  <c r="C53" i="22"/>
  <c r="C52" i="22"/>
  <c r="C49" i="22"/>
  <c r="B49" i="22"/>
  <c r="C48" i="22"/>
  <c r="B48" i="22"/>
  <c r="C46" i="22"/>
  <c r="B46" i="22"/>
  <c r="C45" i="22"/>
  <c r="B45" i="22"/>
  <c r="B42" i="22"/>
  <c r="B41" i="22"/>
  <c r="B40" i="22"/>
  <c r="B39" i="22"/>
  <c r="B38" i="22"/>
  <c r="B37" i="22"/>
  <c r="B36" i="22"/>
  <c r="B35" i="22"/>
  <c r="B34" i="22"/>
  <c r="C29" i="22"/>
  <c r="B29" i="22"/>
  <c r="C28" i="22"/>
  <c r="B28" i="22"/>
  <c r="B27" i="22"/>
  <c r="C26" i="22"/>
  <c r="B26" i="22"/>
  <c r="C25" i="22"/>
  <c r="B25" i="22"/>
  <c r="C22" i="22"/>
  <c r="B22" i="22"/>
  <c r="C21" i="22"/>
  <c r="B21" i="22"/>
  <c r="C20" i="22"/>
  <c r="B20" i="22"/>
  <c r="C17" i="22"/>
  <c r="B17" i="22"/>
  <c r="C15" i="22"/>
  <c r="B15" i="22"/>
  <c r="C12" i="22"/>
  <c r="B12" i="22"/>
  <c r="C11" i="22"/>
  <c r="B11" i="22"/>
  <c r="C10" i="22"/>
  <c r="B10" i="22"/>
  <c r="C9" i="22"/>
  <c r="B9" i="22"/>
  <c r="C8" i="22"/>
  <c r="B8" i="22"/>
  <c r="D76" i="21"/>
  <c r="C76" i="21"/>
  <c r="B76" i="21"/>
  <c r="A73" i="21"/>
  <c r="A93" i="22" s="1"/>
  <c r="E71" i="21"/>
  <c r="D71" i="21"/>
  <c r="C71" i="21"/>
  <c r="B71" i="21"/>
  <c r="D69" i="21"/>
  <c r="C69" i="21"/>
  <c r="B69" i="21"/>
  <c r="E67" i="21"/>
  <c r="D67" i="21"/>
  <c r="C67" i="21"/>
  <c r="B67" i="21"/>
  <c r="D66" i="21"/>
  <c r="C66" i="21"/>
  <c r="B66" i="21"/>
  <c r="D65" i="21"/>
  <c r="C65" i="21"/>
  <c r="B65" i="21"/>
  <c r="E64" i="21"/>
  <c r="E65" i="21" s="1"/>
  <c r="D64" i="21"/>
  <c r="C64" i="21"/>
  <c r="B64" i="21"/>
  <c r="D63" i="21"/>
  <c r="C63" i="21"/>
  <c r="B63" i="21"/>
  <c r="E61" i="21"/>
  <c r="D61" i="21"/>
  <c r="C61" i="21"/>
  <c r="B61" i="21"/>
  <c r="E60" i="21"/>
  <c r="D60" i="21"/>
  <c r="C60" i="21"/>
  <c r="B60" i="21"/>
  <c r="E59" i="21"/>
  <c r="D59" i="21"/>
  <c r="C59" i="21"/>
  <c r="B59" i="21"/>
  <c r="E58" i="21"/>
  <c r="D58" i="21"/>
  <c r="C58" i="21"/>
  <c r="B58" i="21"/>
  <c r="D57" i="21"/>
  <c r="C57" i="21"/>
  <c r="B57" i="21"/>
  <c r="E55" i="21"/>
  <c r="D55" i="21"/>
  <c r="C55" i="21"/>
  <c r="B55" i="21"/>
  <c r="B52" i="21"/>
  <c r="B73" i="21" s="1"/>
  <c r="A52" i="21"/>
  <c r="E50" i="21"/>
  <c r="D50" i="21"/>
  <c r="C50" i="21"/>
  <c r="B50" i="21"/>
  <c r="D48" i="21"/>
  <c r="C48" i="21"/>
  <c r="B48" i="21"/>
  <c r="D46" i="21"/>
  <c r="C46" i="21"/>
  <c r="B46" i="21"/>
  <c r="E45" i="21"/>
  <c r="E46" i="21" s="1"/>
  <c r="D45" i="21"/>
  <c r="C45" i="21"/>
  <c r="B45" i="21"/>
  <c r="D44" i="21"/>
  <c r="C44" i="21"/>
  <c r="B44" i="21"/>
  <c r="D43" i="21"/>
  <c r="C43" i="21"/>
  <c r="B43" i="21"/>
  <c r="E42" i="21"/>
  <c r="E43" i="21" s="1"/>
  <c r="D42" i="21"/>
  <c r="C42" i="21"/>
  <c r="B42" i="21"/>
  <c r="D40" i="21"/>
  <c r="C40" i="21"/>
  <c r="B40" i="21"/>
  <c r="D39" i="21"/>
  <c r="C39" i="21"/>
  <c r="B39" i="21"/>
  <c r="D38" i="21"/>
  <c r="C38" i="21"/>
  <c r="B38" i="21"/>
  <c r="D37" i="21"/>
  <c r="C37" i="21"/>
  <c r="B37" i="21"/>
  <c r="E36" i="21"/>
  <c r="D36" i="21"/>
  <c r="C36" i="21"/>
  <c r="B36" i="21"/>
  <c r="E34" i="21"/>
  <c r="D34" i="21"/>
  <c r="C34" i="21"/>
  <c r="B34" i="21"/>
  <c r="A31" i="21"/>
  <c r="A92" i="22" s="1"/>
  <c r="E29" i="21"/>
  <c r="D29" i="21"/>
  <c r="C29" i="21"/>
  <c r="B29" i="21"/>
  <c r="D27" i="21"/>
  <c r="C27" i="21"/>
  <c r="B27" i="21"/>
  <c r="D25" i="21"/>
  <c r="C25" i="21"/>
  <c r="B25" i="21"/>
  <c r="D24" i="21"/>
  <c r="C24" i="21"/>
  <c r="B24" i="21"/>
  <c r="D23" i="21"/>
  <c r="C23" i="21"/>
  <c r="B23" i="21"/>
  <c r="D22" i="21"/>
  <c r="C22" i="21"/>
  <c r="B22" i="21"/>
  <c r="E21" i="21"/>
  <c r="E22" i="21" s="1"/>
  <c r="D21" i="21"/>
  <c r="C21" i="21"/>
  <c r="B21" i="21"/>
  <c r="D19" i="21"/>
  <c r="C19" i="21"/>
  <c r="B19" i="21"/>
  <c r="D18" i="21"/>
  <c r="C18" i="21"/>
  <c r="B18" i="21"/>
  <c r="D17" i="21"/>
  <c r="C17" i="21"/>
  <c r="B17" i="21"/>
  <c r="D16" i="21"/>
  <c r="C16" i="21"/>
  <c r="B16" i="21"/>
  <c r="E15" i="21"/>
  <c r="E19" i="21" s="1"/>
  <c r="D15" i="21"/>
  <c r="C15" i="21"/>
  <c r="B15" i="21"/>
  <c r="E13" i="21"/>
  <c r="D13" i="21"/>
  <c r="C13" i="21"/>
  <c r="B13" i="21"/>
  <c r="A10" i="21"/>
  <c r="A91" i="22" s="1"/>
  <c r="E7" i="21"/>
  <c r="E6" i="21"/>
  <c r="E4" i="21"/>
  <c r="C3" i="21"/>
  <c r="C2" i="21"/>
  <c r="D48" i="20"/>
  <c r="C48" i="20"/>
  <c r="B48" i="20"/>
  <c r="A45" i="20"/>
  <c r="A88" i="22" s="1"/>
  <c r="D43" i="20"/>
  <c r="C43" i="20"/>
  <c r="B43" i="20"/>
  <c r="A40" i="20"/>
  <c r="A87" i="22" s="1"/>
  <c r="D38" i="20"/>
  <c r="C38" i="20"/>
  <c r="B38" i="20"/>
  <c r="D37" i="20"/>
  <c r="C37" i="20"/>
  <c r="B37" i="20"/>
  <c r="D36" i="20"/>
  <c r="C36" i="20"/>
  <c r="B36" i="20"/>
  <c r="A33" i="20"/>
  <c r="A86" i="22" s="1"/>
  <c r="D31" i="20"/>
  <c r="C31" i="20"/>
  <c r="B31" i="20"/>
  <c r="A28" i="20"/>
  <c r="A85" i="22" s="1"/>
  <c r="D26" i="20"/>
  <c r="C26" i="20"/>
  <c r="B26" i="20"/>
  <c r="E24" i="20"/>
  <c r="A23" i="20"/>
  <c r="A84" i="22" s="1"/>
  <c r="D21" i="20"/>
  <c r="C21" i="20"/>
  <c r="B21" i="20"/>
  <c r="A18" i="20"/>
  <c r="A83" i="22" s="1"/>
  <c r="D16" i="20"/>
  <c r="C16" i="20"/>
  <c r="B16" i="20"/>
  <c r="E15" i="20"/>
  <c r="D15" i="20"/>
  <c r="C15" i="20"/>
  <c r="B15" i="20"/>
  <c r="D14" i="20"/>
  <c r="C14" i="20"/>
  <c r="B14" i="20"/>
  <c r="D13" i="20"/>
  <c r="C13" i="20"/>
  <c r="B13" i="20"/>
  <c r="B10" i="20"/>
  <c r="B82" i="22" s="1"/>
  <c r="A10" i="20"/>
  <c r="A82" i="22" s="1"/>
  <c r="D8" i="20"/>
  <c r="C8" i="20"/>
  <c r="B8" i="20"/>
  <c r="D7" i="20"/>
  <c r="C7" i="20"/>
  <c r="B7" i="20"/>
  <c r="A4" i="20"/>
  <c r="A81" i="22" s="1"/>
  <c r="C2" i="20"/>
  <c r="E23" i="19"/>
  <c r="D23" i="19"/>
  <c r="C23" i="19"/>
  <c r="B23" i="19"/>
  <c r="A20" i="19"/>
  <c r="A78" i="22" s="1"/>
  <c r="E18" i="19"/>
  <c r="D18" i="19"/>
  <c r="C18" i="19"/>
  <c r="B18" i="19"/>
  <c r="A15" i="19"/>
  <c r="A77" i="22" s="1"/>
  <c r="E13" i="19"/>
  <c r="D13" i="19"/>
  <c r="C13" i="19"/>
  <c r="B13" i="19"/>
  <c r="A10" i="19"/>
  <c r="A76" i="22" s="1"/>
  <c r="E8" i="19"/>
  <c r="D8" i="19"/>
  <c r="C8" i="19"/>
  <c r="B8" i="19"/>
  <c r="E6" i="19"/>
  <c r="A5" i="19"/>
  <c r="A75" i="22" s="1"/>
  <c r="E4" i="19"/>
  <c r="C2" i="19"/>
  <c r="E37" i="18"/>
  <c r="D37" i="18"/>
  <c r="D35" i="18"/>
  <c r="C35" i="18"/>
  <c r="B35" i="18"/>
  <c r="D34" i="18"/>
  <c r="C34" i="18"/>
  <c r="B34" i="18"/>
  <c r="E33" i="18"/>
  <c r="A30" i="18"/>
  <c r="A72" i="22" s="1"/>
  <c r="E28" i="18"/>
  <c r="D28" i="18"/>
  <c r="D26" i="18"/>
  <c r="C26" i="18"/>
  <c r="B26" i="18"/>
  <c r="D25" i="18"/>
  <c r="C25" i="18"/>
  <c r="B25" i="18"/>
  <c r="E24" i="18"/>
  <c r="A21" i="18"/>
  <c r="A71" i="22" s="1"/>
  <c r="D19" i="18"/>
  <c r="C19" i="18"/>
  <c r="B19" i="18"/>
  <c r="E18" i="18"/>
  <c r="D18" i="18"/>
  <c r="C18" i="18"/>
  <c r="B18" i="18"/>
  <c r="D17" i="18"/>
  <c r="C17" i="18"/>
  <c r="B17" i="18"/>
  <c r="D15" i="18"/>
  <c r="C15" i="18"/>
  <c r="B15" i="18"/>
  <c r="D14" i="18"/>
  <c r="C14" i="18"/>
  <c r="B14" i="18"/>
  <c r="D13" i="18"/>
  <c r="C13" i="18"/>
  <c r="B13" i="18"/>
  <c r="A10" i="18"/>
  <c r="A70" i="22" s="1"/>
  <c r="G9" i="18"/>
  <c r="E6" i="18"/>
  <c r="E25" i="18"/>
  <c r="E5" i="18"/>
  <c r="E4" i="18"/>
  <c r="C3" i="18"/>
  <c r="C2" i="18"/>
  <c r="D87" i="17"/>
  <c r="C87" i="17"/>
  <c r="B87" i="17"/>
  <c r="D85" i="17"/>
  <c r="C85" i="17"/>
  <c r="B85" i="17"/>
  <c r="D83" i="17"/>
  <c r="C83" i="17"/>
  <c r="B83" i="17"/>
  <c r="A80" i="17"/>
  <c r="A65" i="22" s="1"/>
  <c r="E78" i="17"/>
  <c r="D78" i="17"/>
  <c r="C78" i="17"/>
  <c r="B78" i="17"/>
  <c r="D76" i="17"/>
  <c r="C76" i="17"/>
  <c r="B76" i="17"/>
  <c r="E75" i="17"/>
  <c r="D75" i="17"/>
  <c r="C75" i="17"/>
  <c r="B75" i="17"/>
  <c r="A72" i="17"/>
  <c r="A64" i="22" s="1"/>
  <c r="E70" i="17"/>
  <c r="D70" i="17"/>
  <c r="C70" i="17"/>
  <c r="B70" i="17"/>
  <c r="D68" i="17"/>
  <c r="C68" i="17"/>
  <c r="B68" i="17"/>
  <c r="E67" i="17"/>
  <c r="D67" i="17"/>
  <c r="C67" i="17"/>
  <c r="B67" i="17"/>
  <c r="A64" i="17"/>
  <c r="A63" i="22" s="1"/>
  <c r="E62" i="17"/>
  <c r="D62" i="17"/>
  <c r="C62" i="17"/>
  <c r="B62" i="17"/>
  <c r="D60" i="17"/>
  <c r="C60" i="17"/>
  <c r="B60" i="17"/>
  <c r="E59" i="17"/>
  <c r="D59" i="17"/>
  <c r="C59" i="17"/>
  <c r="B59" i="17"/>
  <c r="A56" i="17"/>
  <c r="A62" i="22" s="1"/>
  <c r="E54" i="17"/>
  <c r="D54" i="17"/>
  <c r="C54" i="17"/>
  <c r="B54" i="17"/>
  <c r="D52" i="17"/>
  <c r="C52" i="17"/>
  <c r="B52" i="17"/>
  <c r="E51" i="17"/>
  <c r="D51" i="17"/>
  <c r="C51" i="17"/>
  <c r="B51" i="17"/>
  <c r="A48" i="17"/>
  <c r="A61" i="22" s="1"/>
  <c r="E46" i="17"/>
  <c r="D46" i="17"/>
  <c r="C46" i="17"/>
  <c r="B46" i="17"/>
  <c r="D44" i="17"/>
  <c r="C44" i="17"/>
  <c r="B44" i="17"/>
  <c r="E43" i="17"/>
  <c r="D43" i="17"/>
  <c r="C43" i="17"/>
  <c r="B43" i="17"/>
  <c r="A40" i="17"/>
  <c r="A60" i="22" s="1"/>
  <c r="E38" i="17"/>
  <c r="D38" i="17"/>
  <c r="C38" i="17"/>
  <c r="B38" i="17"/>
  <c r="D36" i="17"/>
  <c r="C36" i="17"/>
  <c r="B36" i="17"/>
  <c r="E35" i="17"/>
  <c r="D35" i="17"/>
  <c r="C35" i="17"/>
  <c r="B35" i="17"/>
  <c r="A32" i="17"/>
  <c r="A59" i="22" s="1"/>
  <c r="E30" i="17"/>
  <c r="D30" i="17"/>
  <c r="C30" i="17"/>
  <c r="B30" i="17"/>
  <c r="D28" i="17"/>
  <c r="C28" i="17"/>
  <c r="B28" i="17"/>
  <c r="E27" i="17"/>
  <c r="D27" i="17"/>
  <c r="C27" i="17"/>
  <c r="B27" i="17"/>
  <c r="A24" i="17"/>
  <c r="A58" i="22" s="1"/>
  <c r="E22" i="17"/>
  <c r="D22" i="17"/>
  <c r="C22" i="17"/>
  <c r="B22" i="17"/>
  <c r="D20" i="17"/>
  <c r="C20" i="17"/>
  <c r="B20" i="17"/>
  <c r="E19" i="17"/>
  <c r="D19" i="17"/>
  <c r="C19" i="17"/>
  <c r="B19" i="17"/>
  <c r="A16" i="17"/>
  <c r="A57" i="22" s="1"/>
  <c r="E14" i="17"/>
  <c r="D14" i="17"/>
  <c r="C14" i="17"/>
  <c r="B14" i="17"/>
  <c r="D12" i="17"/>
  <c r="C12" i="17"/>
  <c r="B12" i="17"/>
  <c r="E11" i="17"/>
  <c r="D11" i="17"/>
  <c r="C11" i="17"/>
  <c r="B11" i="17"/>
  <c r="B8" i="17"/>
  <c r="B56" i="22" s="1"/>
  <c r="A8" i="17"/>
  <c r="A56" i="22" s="1"/>
  <c r="E6" i="17"/>
  <c r="E5" i="17"/>
  <c r="E4" i="17"/>
  <c r="C2" i="17"/>
  <c r="D18" i="16"/>
  <c r="C18" i="16"/>
  <c r="B18" i="16"/>
  <c r="E17" i="16"/>
  <c r="D17" i="16"/>
  <c r="C17" i="16"/>
  <c r="B17" i="16"/>
  <c r="E16" i="16"/>
  <c r="D16" i="16"/>
  <c r="C16" i="16"/>
  <c r="B16" i="16"/>
  <c r="A13" i="16"/>
  <c r="A53" i="22" s="1"/>
  <c r="E11" i="16"/>
  <c r="D11" i="16"/>
  <c r="C11" i="16"/>
  <c r="B8" i="16"/>
  <c r="B52" i="22" s="1"/>
  <c r="A8" i="16"/>
  <c r="A52" i="22" s="1"/>
  <c r="E6" i="16"/>
  <c r="E5" i="16"/>
  <c r="D5" i="16"/>
  <c r="E18" i="16" s="1"/>
  <c r="E4" i="16"/>
  <c r="C2" i="16"/>
  <c r="E26" i="15"/>
  <c r="D26" i="15"/>
  <c r="C26" i="15"/>
  <c r="B26" i="15"/>
  <c r="D24" i="15"/>
  <c r="C24" i="15"/>
  <c r="B24" i="15"/>
  <c r="E22" i="15"/>
  <c r="D22" i="15"/>
  <c r="C22" i="15"/>
  <c r="B22" i="15"/>
  <c r="E21" i="15"/>
  <c r="D21" i="15"/>
  <c r="C21" i="15"/>
  <c r="B21" i="15"/>
  <c r="E20" i="15"/>
  <c r="D20" i="15"/>
  <c r="C20" i="15"/>
  <c r="B20" i="15"/>
  <c r="D18" i="15"/>
  <c r="C18" i="15"/>
  <c r="B18" i="15"/>
  <c r="D17" i="15"/>
  <c r="C17" i="15"/>
  <c r="B17" i="15"/>
  <c r="D16" i="15"/>
  <c r="C16" i="15"/>
  <c r="B16" i="15"/>
  <c r="D15" i="15"/>
  <c r="C15" i="15"/>
  <c r="B15" i="15"/>
  <c r="E14" i="15"/>
  <c r="E18" i="15" s="1"/>
  <c r="D14" i="15"/>
  <c r="C14" i="15"/>
  <c r="B14" i="15"/>
  <c r="D12" i="15"/>
  <c r="C12" i="15"/>
  <c r="B12" i="15"/>
  <c r="A9" i="15"/>
  <c r="A49" i="22" s="1"/>
  <c r="E6" i="15"/>
  <c r="E5" i="15"/>
  <c r="E4" i="15"/>
  <c r="C2" i="15"/>
  <c r="E29" i="14"/>
  <c r="D29" i="14"/>
  <c r="C29" i="14"/>
  <c r="B29" i="14"/>
  <c r="D27" i="14"/>
  <c r="C27" i="14"/>
  <c r="B27" i="14"/>
  <c r="D25" i="14"/>
  <c r="C25" i="14"/>
  <c r="B25" i="14"/>
  <c r="D24" i="14"/>
  <c r="C24" i="14"/>
  <c r="B24" i="14"/>
  <c r="D23" i="14"/>
  <c r="C23" i="14"/>
  <c r="B23" i="14"/>
  <c r="E21" i="14"/>
  <c r="C21" i="14"/>
  <c r="B21" i="14"/>
  <c r="D19" i="14"/>
  <c r="C19" i="14"/>
  <c r="B19" i="14"/>
  <c r="D18" i="14"/>
  <c r="C18" i="14"/>
  <c r="B18" i="14"/>
  <c r="D17" i="14"/>
  <c r="C17" i="14"/>
  <c r="B17" i="14"/>
  <c r="D16" i="14"/>
  <c r="C16" i="14"/>
  <c r="B16" i="14"/>
  <c r="E15" i="14"/>
  <c r="E19" i="14" s="1"/>
  <c r="D15" i="14"/>
  <c r="C15" i="14"/>
  <c r="B15" i="14"/>
  <c r="E18" i="14"/>
  <c r="D14" i="14"/>
  <c r="C14" i="14"/>
  <c r="B14" i="14"/>
  <c r="D12" i="14"/>
  <c r="C12" i="14"/>
  <c r="B12" i="14"/>
  <c r="A9" i="14"/>
  <c r="A48" i="22" s="1"/>
  <c r="E6" i="14"/>
  <c r="E5" i="14"/>
  <c r="E4" i="14"/>
  <c r="C3" i="14"/>
  <c r="C2" i="14"/>
  <c r="E28" i="13"/>
  <c r="D28" i="13"/>
  <c r="C28" i="13"/>
  <c r="B28" i="13"/>
  <c r="D26" i="13"/>
  <c r="C26" i="13"/>
  <c r="B26" i="13"/>
  <c r="E24" i="13"/>
  <c r="D24" i="13"/>
  <c r="C24" i="13"/>
  <c r="B24" i="13"/>
  <c r="E23" i="13"/>
  <c r="D23" i="13"/>
  <c r="C23" i="13"/>
  <c r="B23" i="13"/>
  <c r="E22" i="13"/>
  <c r="D22" i="13"/>
  <c r="C22" i="13"/>
  <c r="B22" i="13"/>
  <c r="E20" i="13"/>
  <c r="C20" i="13"/>
  <c r="B20" i="13"/>
  <c r="D18" i="13"/>
  <c r="C18" i="13"/>
  <c r="B18" i="13"/>
  <c r="D17" i="13"/>
  <c r="C17" i="13"/>
  <c r="B17" i="13"/>
  <c r="D16" i="13"/>
  <c r="C16" i="13"/>
  <c r="B16" i="13"/>
  <c r="D15" i="13"/>
  <c r="C15" i="13"/>
  <c r="B15" i="13"/>
  <c r="E14" i="13"/>
  <c r="E18" i="13" s="1"/>
  <c r="D14" i="13"/>
  <c r="C14" i="13"/>
  <c r="B14" i="13"/>
  <c r="D12" i="13"/>
  <c r="C12" i="13"/>
  <c r="B12" i="13"/>
  <c r="A9" i="13"/>
  <c r="A47" i="22" s="1"/>
  <c r="E6" i="13"/>
  <c r="E5" i="13"/>
  <c r="E4" i="13"/>
  <c r="C2" i="13"/>
  <c r="E50" i="12"/>
  <c r="D50" i="12"/>
  <c r="C50" i="12"/>
  <c r="B50" i="12"/>
  <c r="D48" i="12"/>
  <c r="C48" i="12"/>
  <c r="B48" i="12"/>
  <c r="D46" i="12"/>
  <c r="C46" i="12"/>
  <c r="B46" i="12"/>
  <c r="E45" i="12"/>
  <c r="D45" i="12"/>
  <c r="C45" i="12"/>
  <c r="B45" i="12"/>
  <c r="E44" i="12"/>
  <c r="D44" i="12"/>
  <c r="C44" i="12"/>
  <c r="B44" i="12"/>
  <c r="E42" i="12"/>
  <c r="C42" i="12"/>
  <c r="B42" i="12"/>
  <c r="D40" i="12"/>
  <c r="C40" i="12"/>
  <c r="B40" i="12"/>
  <c r="D39" i="12"/>
  <c r="C39" i="12"/>
  <c r="B39" i="12"/>
  <c r="D38" i="12"/>
  <c r="C38" i="12"/>
  <c r="B38" i="12"/>
  <c r="D37" i="12"/>
  <c r="C37" i="12"/>
  <c r="B37" i="12"/>
  <c r="E36" i="12"/>
  <c r="E40" i="12" s="1"/>
  <c r="D36" i="12"/>
  <c r="C36" i="12"/>
  <c r="B36" i="12"/>
  <c r="D34" i="12"/>
  <c r="C34" i="12"/>
  <c r="B34" i="12"/>
  <c r="A31" i="12"/>
  <c r="A46" i="22" s="1"/>
  <c r="E29" i="12"/>
  <c r="D29" i="12"/>
  <c r="C29" i="12"/>
  <c r="B29" i="12"/>
  <c r="D27" i="12"/>
  <c r="C27" i="12"/>
  <c r="B27" i="12"/>
  <c r="D25" i="12"/>
  <c r="C25" i="12"/>
  <c r="B25" i="12"/>
  <c r="E24" i="12"/>
  <c r="D24" i="12"/>
  <c r="C24" i="12"/>
  <c r="B24" i="12"/>
  <c r="E23" i="12"/>
  <c r="D23" i="12"/>
  <c r="C23" i="12"/>
  <c r="B23" i="12"/>
  <c r="E21" i="12"/>
  <c r="C21" i="12"/>
  <c r="B21" i="12"/>
  <c r="D19" i="12"/>
  <c r="C19" i="12"/>
  <c r="B19" i="12"/>
  <c r="D18" i="12"/>
  <c r="C18" i="12"/>
  <c r="B18" i="12"/>
  <c r="D17" i="12"/>
  <c r="C17" i="12"/>
  <c r="B17" i="12"/>
  <c r="D16" i="12"/>
  <c r="C16" i="12"/>
  <c r="B16" i="12"/>
  <c r="E15" i="12"/>
  <c r="E19" i="12" s="1"/>
  <c r="D15" i="12"/>
  <c r="C15" i="12"/>
  <c r="B15" i="12"/>
  <c r="D13" i="12"/>
  <c r="C13" i="12"/>
  <c r="B13" i="12"/>
  <c r="A10" i="12"/>
  <c r="A45" i="22" s="1"/>
  <c r="E6" i="12"/>
  <c r="E5" i="12"/>
  <c r="E4" i="12"/>
  <c r="C2" i="12"/>
  <c r="E71" i="11"/>
  <c r="D71" i="11"/>
  <c r="C71" i="11"/>
  <c r="B71" i="11"/>
  <c r="D69" i="11"/>
  <c r="C69" i="11"/>
  <c r="B69" i="11"/>
  <c r="D67" i="11"/>
  <c r="C67" i="11"/>
  <c r="B67" i="11"/>
  <c r="D66" i="11"/>
  <c r="C66" i="11"/>
  <c r="B66" i="11"/>
  <c r="E65" i="11"/>
  <c r="E67" i="11" s="1"/>
  <c r="D65" i="11"/>
  <c r="C65" i="11"/>
  <c r="B65" i="11"/>
  <c r="E63" i="11"/>
  <c r="C63" i="11"/>
  <c r="B63" i="11"/>
  <c r="D61" i="11"/>
  <c r="C61" i="11"/>
  <c r="B61" i="11"/>
  <c r="D60" i="11"/>
  <c r="C60" i="11"/>
  <c r="B60" i="11"/>
  <c r="D59" i="11"/>
  <c r="C59" i="11"/>
  <c r="B59" i="11"/>
  <c r="D58" i="11"/>
  <c r="C58" i="11"/>
  <c r="B58" i="11"/>
  <c r="E57" i="11"/>
  <c r="E61" i="11" s="1"/>
  <c r="D57" i="11"/>
  <c r="C57" i="11"/>
  <c r="B57" i="11"/>
  <c r="D55" i="11"/>
  <c r="C55" i="11"/>
  <c r="B55" i="11"/>
  <c r="C52" i="11"/>
  <c r="C42" i="22" s="1"/>
  <c r="A52" i="11"/>
  <c r="A42" i="22" s="1"/>
  <c r="E50" i="11"/>
  <c r="D50" i="11"/>
  <c r="C50" i="11"/>
  <c r="B50" i="11"/>
  <c r="D48" i="11"/>
  <c r="C48" i="11"/>
  <c r="B48" i="11"/>
  <c r="D46" i="11"/>
  <c r="C46" i="11"/>
  <c r="B46" i="11"/>
  <c r="D45" i="11"/>
  <c r="C45" i="11"/>
  <c r="B45" i="11"/>
  <c r="E44" i="11"/>
  <c r="E46" i="11" s="1"/>
  <c r="D44" i="11"/>
  <c r="C44" i="11"/>
  <c r="B44" i="11"/>
  <c r="E42" i="11"/>
  <c r="C42" i="11"/>
  <c r="B42" i="11"/>
  <c r="D40" i="11"/>
  <c r="C40" i="11"/>
  <c r="B40" i="11"/>
  <c r="D39" i="11"/>
  <c r="C39" i="11"/>
  <c r="B39" i="11"/>
  <c r="D38" i="11"/>
  <c r="C38" i="11"/>
  <c r="B38" i="11"/>
  <c r="D37" i="11"/>
  <c r="C37" i="11"/>
  <c r="B37" i="11"/>
  <c r="E36" i="11"/>
  <c r="D36" i="11"/>
  <c r="C36" i="11"/>
  <c r="B36" i="11"/>
  <c r="D34" i="11"/>
  <c r="C34" i="11"/>
  <c r="B34" i="11"/>
  <c r="C31" i="11"/>
  <c r="C41" i="22" s="1"/>
  <c r="A31" i="11"/>
  <c r="A41" i="22" s="1"/>
  <c r="E29" i="11"/>
  <c r="D29" i="11"/>
  <c r="C29" i="11"/>
  <c r="B29" i="11"/>
  <c r="D27" i="11"/>
  <c r="C27" i="11"/>
  <c r="B27" i="11"/>
  <c r="D25" i="11"/>
  <c r="C25" i="11"/>
  <c r="B25" i="11"/>
  <c r="D24" i="11"/>
  <c r="C24" i="11"/>
  <c r="B24" i="11"/>
  <c r="E23" i="11"/>
  <c r="E25" i="11" s="1"/>
  <c r="D23" i="11"/>
  <c r="C23" i="11"/>
  <c r="B23" i="11"/>
  <c r="E21" i="11"/>
  <c r="C21" i="11"/>
  <c r="B21" i="11"/>
  <c r="D19" i="11"/>
  <c r="C19" i="11"/>
  <c r="B19" i="11"/>
  <c r="D18" i="11"/>
  <c r="C18" i="11"/>
  <c r="B18" i="11"/>
  <c r="D17" i="11"/>
  <c r="C17" i="11"/>
  <c r="B17" i="11"/>
  <c r="D16" i="11"/>
  <c r="C16" i="11"/>
  <c r="B16" i="11"/>
  <c r="E15" i="11"/>
  <c r="E19" i="11" s="1"/>
  <c r="D15" i="11"/>
  <c r="C15" i="11"/>
  <c r="B15" i="11"/>
  <c r="D13" i="11"/>
  <c r="C13" i="11"/>
  <c r="B13" i="11"/>
  <c r="C10" i="11"/>
  <c r="C40" i="22" s="1"/>
  <c r="A10" i="11"/>
  <c r="A40" i="22" s="1"/>
  <c r="C3" i="11"/>
  <c r="C2" i="11"/>
  <c r="E71" i="10"/>
  <c r="D71" i="10"/>
  <c r="C71" i="10"/>
  <c r="B71" i="10"/>
  <c r="D69" i="10"/>
  <c r="C69" i="10"/>
  <c r="B69" i="10"/>
  <c r="D67" i="10"/>
  <c r="C67" i="10"/>
  <c r="B67" i="10"/>
  <c r="D66" i="10"/>
  <c r="C66" i="10"/>
  <c r="B66" i="10"/>
  <c r="E65" i="10"/>
  <c r="E67" i="10" s="1"/>
  <c r="D65" i="10"/>
  <c r="C65" i="10"/>
  <c r="B65" i="10"/>
  <c r="E63" i="10"/>
  <c r="C63" i="10"/>
  <c r="B63" i="10"/>
  <c r="D61" i="10"/>
  <c r="C61" i="10"/>
  <c r="B61" i="10"/>
  <c r="D60" i="10"/>
  <c r="C60" i="10"/>
  <c r="B60" i="10"/>
  <c r="D59" i="10"/>
  <c r="C59" i="10"/>
  <c r="B59" i="10"/>
  <c r="D58" i="10"/>
  <c r="C58" i="10"/>
  <c r="B58" i="10"/>
  <c r="E57" i="10"/>
  <c r="E61" i="10" s="1"/>
  <c r="D57" i="10"/>
  <c r="C57" i="10"/>
  <c r="B57" i="10"/>
  <c r="D55" i="10"/>
  <c r="C55" i="10"/>
  <c r="B55" i="10"/>
  <c r="C52" i="10"/>
  <c r="C39" i="22" s="1"/>
  <c r="A52" i="10"/>
  <c r="A39" i="22" s="1"/>
  <c r="E50" i="10"/>
  <c r="D50" i="10"/>
  <c r="C50" i="10"/>
  <c r="B50" i="10"/>
  <c r="D48" i="10"/>
  <c r="C48" i="10"/>
  <c r="B48" i="10"/>
  <c r="D46" i="10"/>
  <c r="C46" i="10"/>
  <c r="B46" i="10"/>
  <c r="D45" i="10"/>
  <c r="C45" i="10"/>
  <c r="B45" i="10"/>
  <c r="E44" i="10"/>
  <c r="E45" i="10" s="1"/>
  <c r="D44" i="10"/>
  <c r="C44" i="10"/>
  <c r="B44" i="10"/>
  <c r="E42" i="10"/>
  <c r="C42" i="10"/>
  <c r="B42" i="10"/>
  <c r="D40" i="10"/>
  <c r="C40" i="10"/>
  <c r="B40" i="10"/>
  <c r="D39" i="10"/>
  <c r="C39" i="10"/>
  <c r="B39" i="10"/>
  <c r="D38" i="10"/>
  <c r="C38" i="10"/>
  <c r="B38" i="10"/>
  <c r="D37" i="10"/>
  <c r="C37" i="10"/>
  <c r="B37" i="10"/>
  <c r="E36" i="10"/>
  <c r="E39" i="10" s="1"/>
  <c r="D36" i="10"/>
  <c r="C36" i="10"/>
  <c r="B36" i="10"/>
  <c r="D34" i="10"/>
  <c r="C34" i="10"/>
  <c r="B34" i="10"/>
  <c r="C31" i="10"/>
  <c r="C38" i="22" s="1"/>
  <c r="A31" i="10"/>
  <c r="A38" i="22" s="1"/>
  <c r="E29" i="10"/>
  <c r="D29" i="10"/>
  <c r="C29" i="10"/>
  <c r="B29" i="10"/>
  <c r="D27" i="10"/>
  <c r="C27" i="10"/>
  <c r="B27" i="10"/>
  <c r="D25" i="10"/>
  <c r="C25" i="10"/>
  <c r="B25" i="10"/>
  <c r="D24" i="10"/>
  <c r="C24" i="10"/>
  <c r="B24" i="10"/>
  <c r="E23" i="10"/>
  <c r="E25" i="10" s="1"/>
  <c r="D23" i="10"/>
  <c r="C23" i="10"/>
  <c r="B23" i="10"/>
  <c r="E21" i="10"/>
  <c r="C21" i="10"/>
  <c r="B21" i="10"/>
  <c r="D19" i="10"/>
  <c r="C19" i="10"/>
  <c r="B19" i="10"/>
  <c r="D18" i="10"/>
  <c r="C18" i="10"/>
  <c r="B18" i="10"/>
  <c r="D17" i="10"/>
  <c r="C17" i="10"/>
  <c r="B17" i="10"/>
  <c r="D16" i="10"/>
  <c r="C16" i="10"/>
  <c r="B16" i="10"/>
  <c r="E15" i="10"/>
  <c r="E18" i="10" s="1"/>
  <c r="D15" i="10"/>
  <c r="C15" i="10"/>
  <c r="B15" i="10"/>
  <c r="D13" i="10"/>
  <c r="C13" i="10"/>
  <c r="B13" i="10"/>
  <c r="C10" i="10"/>
  <c r="C37" i="22" s="1"/>
  <c r="A10" i="10"/>
  <c r="A37" i="22" s="1"/>
  <c r="C3" i="10"/>
  <c r="C2" i="10"/>
  <c r="E71" i="9"/>
  <c r="D71" i="9"/>
  <c r="C71" i="9"/>
  <c r="B71" i="9"/>
  <c r="D69" i="9"/>
  <c r="C69" i="9"/>
  <c r="B69" i="9"/>
  <c r="D67" i="9"/>
  <c r="C67" i="9"/>
  <c r="B67" i="9"/>
  <c r="D66" i="9"/>
  <c r="C66" i="9"/>
  <c r="B66" i="9"/>
  <c r="D65" i="9"/>
  <c r="C65" i="9"/>
  <c r="B65" i="9"/>
  <c r="C63" i="9"/>
  <c r="B63" i="9"/>
  <c r="D61" i="9"/>
  <c r="C61" i="9"/>
  <c r="B61" i="9"/>
  <c r="D60" i="9"/>
  <c r="C60" i="9"/>
  <c r="B60" i="9"/>
  <c r="D59" i="9"/>
  <c r="C59" i="9"/>
  <c r="B59" i="9"/>
  <c r="D58" i="9"/>
  <c r="C58" i="9"/>
  <c r="B58" i="9"/>
  <c r="E57" i="9"/>
  <c r="E60" i="9" s="1"/>
  <c r="D57" i="9"/>
  <c r="C57" i="9"/>
  <c r="B57" i="9"/>
  <c r="D55" i="9"/>
  <c r="C55" i="9"/>
  <c r="B55" i="9"/>
  <c r="C52" i="9"/>
  <c r="C36" i="22" s="1"/>
  <c r="A52" i="9"/>
  <c r="A36" i="22" s="1"/>
  <c r="E50" i="9"/>
  <c r="D50" i="9"/>
  <c r="C50" i="9"/>
  <c r="B50" i="9"/>
  <c r="D48" i="9"/>
  <c r="C48" i="9"/>
  <c r="B48" i="9"/>
  <c r="D46" i="9"/>
  <c r="C46" i="9"/>
  <c r="B46" i="9"/>
  <c r="D45" i="9"/>
  <c r="C45" i="9"/>
  <c r="B45" i="9"/>
  <c r="E44" i="9"/>
  <c r="E46" i="9" s="1"/>
  <c r="D44" i="9"/>
  <c r="C44" i="9"/>
  <c r="B44" i="9"/>
  <c r="C42" i="9"/>
  <c r="B42" i="9"/>
  <c r="D40" i="9"/>
  <c r="C40" i="9"/>
  <c r="B40" i="9"/>
  <c r="D39" i="9"/>
  <c r="C39" i="9"/>
  <c r="B39" i="9"/>
  <c r="D38" i="9"/>
  <c r="C38" i="9"/>
  <c r="B38" i="9"/>
  <c r="D37" i="9"/>
  <c r="C37" i="9"/>
  <c r="B37" i="9"/>
  <c r="E36" i="9"/>
  <c r="E39" i="9" s="1"/>
  <c r="D36" i="9"/>
  <c r="C36" i="9"/>
  <c r="B36" i="9"/>
  <c r="D34" i="9"/>
  <c r="C34" i="9"/>
  <c r="B34" i="9"/>
  <c r="C31" i="9"/>
  <c r="C35" i="22" s="1"/>
  <c r="A31" i="9"/>
  <c r="A35" i="22" s="1"/>
  <c r="E29" i="9"/>
  <c r="D29" i="9"/>
  <c r="C29" i="9"/>
  <c r="B29" i="9"/>
  <c r="D27" i="9"/>
  <c r="C27" i="9"/>
  <c r="B27" i="9"/>
  <c r="D25" i="9"/>
  <c r="C25" i="9"/>
  <c r="B25" i="9"/>
  <c r="D24" i="9"/>
  <c r="C24" i="9"/>
  <c r="B24" i="9"/>
  <c r="D23" i="9"/>
  <c r="C23" i="9"/>
  <c r="B23" i="9"/>
  <c r="C21" i="9"/>
  <c r="B21" i="9"/>
  <c r="D19" i="9"/>
  <c r="C19" i="9"/>
  <c r="B19" i="9"/>
  <c r="D18" i="9"/>
  <c r="C18" i="9"/>
  <c r="B18" i="9"/>
  <c r="D17" i="9"/>
  <c r="C17" i="9"/>
  <c r="B17" i="9"/>
  <c r="D16" i="9"/>
  <c r="C16" i="9"/>
  <c r="B16" i="9"/>
  <c r="E15" i="9"/>
  <c r="E19" i="9" s="1"/>
  <c r="D15" i="9"/>
  <c r="C15" i="9"/>
  <c r="B15" i="9"/>
  <c r="D13" i="9"/>
  <c r="C13" i="9"/>
  <c r="B13" i="9"/>
  <c r="C10" i="9"/>
  <c r="C34" i="22" s="1"/>
  <c r="A10" i="9"/>
  <c r="A34" i="22" s="1"/>
  <c r="C3" i="9"/>
  <c r="C2" i="9"/>
  <c r="D25" i="8"/>
  <c r="C25" i="8"/>
  <c r="B25" i="8"/>
  <c r="E23" i="8"/>
  <c r="D23" i="8"/>
  <c r="C23" i="8"/>
  <c r="B23" i="8"/>
  <c r="E22" i="8"/>
  <c r="D22" i="8"/>
  <c r="C22" i="8"/>
  <c r="B22" i="8"/>
  <c r="D20" i="8"/>
  <c r="C20" i="8"/>
  <c r="B20" i="8"/>
  <c r="A17" i="8"/>
  <c r="A29" i="22" s="1"/>
  <c r="D15" i="8"/>
  <c r="C15" i="8"/>
  <c r="B15" i="8"/>
  <c r="E13" i="8"/>
  <c r="D13" i="8"/>
  <c r="C13" i="8"/>
  <c r="B13" i="8"/>
  <c r="D11" i="8"/>
  <c r="C11" i="8"/>
  <c r="B11" i="8"/>
  <c r="A8" i="8"/>
  <c r="A28" i="22" s="1"/>
  <c r="C2" i="8"/>
  <c r="D36" i="7"/>
  <c r="C36" i="7"/>
  <c r="B36" i="7"/>
  <c r="A32" i="7"/>
  <c r="A27" i="22" s="1"/>
  <c r="D30" i="7"/>
  <c r="C30" i="7"/>
  <c r="B30" i="7"/>
  <c r="D28" i="7"/>
  <c r="C28" i="7"/>
  <c r="B28" i="7"/>
  <c r="E27" i="7"/>
  <c r="D27" i="7"/>
  <c r="C27" i="7"/>
  <c r="B27" i="7"/>
  <c r="E26" i="7"/>
  <c r="D26" i="7"/>
  <c r="C26" i="7"/>
  <c r="B26" i="7"/>
  <c r="E25" i="7"/>
  <c r="D25" i="7"/>
  <c r="C25" i="7"/>
  <c r="B25" i="7"/>
  <c r="E23" i="7"/>
  <c r="D23" i="7"/>
  <c r="C23" i="7"/>
  <c r="B23" i="7"/>
  <c r="A19" i="7"/>
  <c r="A26" i="22" s="1"/>
  <c r="D17" i="7"/>
  <c r="C17" i="7"/>
  <c r="B17" i="7"/>
  <c r="D15" i="7"/>
  <c r="C15" i="7"/>
  <c r="B15" i="7"/>
  <c r="D14" i="7"/>
  <c r="C14" i="7"/>
  <c r="B14" i="7"/>
  <c r="E13" i="7"/>
  <c r="E15" i="7" s="1"/>
  <c r="D13" i="7"/>
  <c r="C13" i="7"/>
  <c r="B13" i="7"/>
  <c r="E11" i="7"/>
  <c r="D11" i="7"/>
  <c r="C11" i="7"/>
  <c r="B11" i="7"/>
  <c r="A7" i="7"/>
  <c r="A25" i="22" s="1"/>
  <c r="E6" i="7"/>
  <c r="E5" i="7"/>
  <c r="E4" i="7"/>
  <c r="C2" i="7"/>
  <c r="D33" i="6"/>
  <c r="C33" i="6"/>
  <c r="B33" i="6"/>
  <c r="E31" i="6"/>
  <c r="D31" i="6"/>
  <c r="C31" i="6"/>
  <c r="B31" i="6"/>
  <c r="E29" i="6"/>
  <c r="D29" i="6"/>
  <c r="C29" i="6"/>
  <c r="B29" i="6"/>
  <c r="E28" i="6"/>
  <c r="D28" i="6"/>
  <c r="C28" i="6"/>
  <c r="B28" i="6"/>
  <c r="E27" i="6"/>
  <c r="D27" i="6"/>
  <c r="C27" i="6"/>
  <c r="B27" i="6"/>
  <c r="E25" i="6"/>
  <c r="D25" i="6"/>
  <c r="C25" i="6"/>
  <c r="B25" i="6"/>
  <c r="E24" i="6"/>
  <c r="D24" i="6"/>
  <c r="C24" i="6"/>
  <c r="B24" i="6"/>
  <c r="E23" i="6"/>
  <c r="D23" i="6"/>
  <c r="C23" i="6"/>
  <c r="B23" i="6"/>
  <c r="E21" i="6"/>
  <c r="D21" i="6"/>
  <c r="C21" i="6"/>
  <c r="B21" i="6"/>
  <c r="E19" i="6"/>
  <c r="D19" i="6"/>
  <c r="C19" i="6"/>
  <c r="B19" i="6"/>
  <c r="E18" i="6"/>
  <c r="D18" i="6"/>
  <c r="C18" i="6"/>
  <c r="B18" i="6"/>
  <c r="E16" i="6"/>
  <c r="D16" i="6"/>
  <c r="C16" i="6"/>
  <c r="B16" i="6"/>
  <c r="E15" i="6"/>
  <c r="D15" i="6"/>
  <c r="C15" i="6"/>
  <c r="B15" i="6"/>
  <c r="E14" i="6"/>
  <c r="D14" i="6"/>
  <c r="C14" i="6"/>
  <c r="B14" i="6"/>
  <c r="E13" i="6"/>
  <c r="D13" i="6"/>
  <c r="C13" i="6"/>
  <c r="B13" i="6"/>
  <c r="E12" i="6"/>
  <c r="D12" i="6"/>
  <c r="C12" i="6"/>
  <c r="B12" i="6"/>
  <c r="A9" i="6"/>
  <c r="C2" i="6"/>
  <c r="E31" i="5"/>
  <c r="D31" i="5"/>
  <c r="C31" i="5"/>
  <c r="B31" i="5"/>
  <c r="E30" i="5"/>
  <c r="D30" i="5"/>
  <c r="C30" i="5"/>
  <c r="B30" i="5"/>
  <c r="E29" i="5"/>
  <c r="D29" i="5"/>
  <c r="C29" i="5"/>
  <c r="B29" i="5"/>
  <c r="A26" i="5"/>
  <c r="A21" i="22" s="1"/>
  <c r="D24" i="5"/>
  <c r="C24" i="5"/>
  <c r="B24" i="5"/>
  <c r="E22" i="5"/>
  <c r="D22" i="5"/>
  <c r="C22" i="5"/>
  <c r="B22" i="5"/>
  <c r="E21" i="5"/>
  <c r="D21" i="5"/>
  <c r="C21" i="5"/>
  <c r="B21" i="5"/>
  <c r="E20" i="5"/>
  <c r="D20" i="5"/>
  <c r="C20" i="5"/>
  <c r="B20" i="5"/>
  <c r="D18" i="5"/>
  <c r="C18" i="5"/>
  <c r="B18" i="5"/>
  <c r="E17" i="5"/>
  <c r="E18" i="5" s="1"/>
  <c r="D17" i="5"/>
  <c r="C17" i="5"/>
  <c r="B17" i="5"/>
  <c r="E15" i="5"/>
  <c r="E24" i="5" s="1"/>
  <c r="D15" i="5"/>
  <c r="C15" i="5"/>
  <c r="B15" i="5"/>
  <c r="E14" i="5"/>
  <c r="D14" i="5"/>
  <c r="C14" i="5"/>
  <c r="B14" i="5"/>
  <c r="E13" i="5"/>
  <c r="D13" i="5"/>
  <c r="C13" i="5"/>
  <c r="B13" i="5"/>
  <c r="A10" i="5"/>
  <c r="A20" i="22" s="1"/>
  <c r="E6" i="5"/>
  <c r="E5" i="5"/>
  <c r="E4" i="5"/>
  <c r="C2" i="5"/>
  <c r="E18" i="4"/>
  <c r="D18" i="4"/>
  <c r="C18" i="4"/>
  <c r="B18" i="4"/>
  <c r="D16" i="4"/>
  <c r="C16" i="4"/>
  <c r="B16" i="4"/>
  <c r="D14" i="4"/>
  <c r="C14" i="4"/>
  <c r="B14" i="4"/>
  <c r="D13" i="4"/>
  <c r="C13" i="4"/>
  <c r="B13" i="4"/>
  <c r="D12" i="4"/>
  <c r="C12" i="4"/>
  <c r="B12" i="4"/>
  <c r="D10" i="4"/>
  <c r="C10" i="4"/>
  <c r="B10" i="4"/>
  <c r="A7" i="4"/>
  <c r="A17" i="22" s="1"/>
  <c r="E6" i="4"/>
  <c r="E5" i="4"/>
  <c r="E4" i="4"/>
  <c r="C2" i="4"/>
  <c r="E28" i="3"/>
  <c r="D28" i="3"/>
  <c r="C28" i="3"/>
  <c r="B28" i="3"/>
  <c r="D26" i="3"/>
  <c r="C26" i="3"/>
  <c r="B26" i="3"/>
  <c r="E24" i="3"/>
  <c r="D24" i="3"/>
  <c r="C24" i="3"/>
  <c r="B24" i="3"/>
  <c r="D23" i="3"/>
  <c r="C23" i="3"/>
  <c r="B23" i="3"/>
  <c r="D22" i="3"/>
  <c r="C22" i="3"/>
  <c r="B22" i="3"/>
  <c r="D21" i="3"/>
  <c r="C21" i="3"/>
  <c r="B21" i="3"/>
  <c r="D20" i="3"/>
  <c r="C20" i="3"/>
  <c r="B20" i="3"/>
  <c r="D19" i="3"/>
  <c r="C19" i="3"/>
  <c r="B19" i="3"/>
  <c r="D17" i="3"/>
  <c r="C17" i="3"/>
  <c r="B17" i="3"/>
  <c r="D16" i="3"/>
  <c r="C16" i="3"/>
  <c r="B16" i="3"/>
  <c r="D15" i="3"/>
  <c r="C15" i="3"/>
  <c r="B15" i="3"/>
  <c r="E16" i="3"/>
  <c r="D14" i="3"/>
  <c r="C14" i="3"/>
  <c r="B14" i="3"/>
  <c r="D13" i="3"/>
  <c r="C13" i="3"/>
  <c r="B13" i="3"/>
  <c r="D12" i="3"/>
  <c r="C12" i="3"/>
  <c r="B12" i="3"/>
  <c r="D10" i="3"/>
  <c r="C10" i="3"/>
  <c r="B10" i="3"/>
  <c r="A7" i="3"/>
  <c r="A15" i="22" s="1"/>
  <c r="E6" i="3"/>
  <c r="E5" i="3"/>
  <c r="E4" i="3"/>
  <c r="C2" i="3"/>
  <c r="E103" i="2"/>
  <c r="D103" i="2"/>
  <c r="C103" i="2"/>
  <c r="B103" i="2"/>
  <c r="D101" i="2"/>
  <c r="C101" i="2"/>
  <c r="B101" i="2"/>
  <c r="D99" i="2"/>
  <c r="C99" i="2"/>
  <c r="B99" i="2"/>
  <c r="E98" i="2"/>
  <c r="E99" i="2" s="1"/>
  <c r="D98" i="2"/>
  <c r="C98" i="2"/>
  <c r="B98" i="2"/>
  <c r="E97" i="2"/>
  <c r="D97" i="2"/>
  <c r="C97" i="2"/>
  <c r="B97" i="2"/>
  <c r="D95" i="2"/>
  <c r="C95" i="2"/>
  <c r="B95" i="2"/>
  <c r="D94" i="2"/>
  <c r="C94" i="2"/>
  <c r="B94" i="2"/>
  <c r="D93" i="2"/>
  <c r="C93" i="2"/>
  <c r="B93" i="2"/>
  <c r="D92" i="2"/>
  <c r="C92" i="2"/>
  <c r="B92" i="2"/>
  <c r="E91" i="2"/>
  <c r="E95" i="2" s="1"/>
  <c r="D91" i="2"/>
  <c r="C91" i="2"/>
  <c r="B91" i="2"/>
  <c r="D89" i="2"/>
  <c r="C89" i="2"/>
  <c r="B89" i="2"/>
  <c r="A86" i="2"/>
  <c r="A12" i="22" s="1"/>
  <c r="E84" i="2"/>
  <c r="D84" i="2"/>
  <c r="C84" i="2"/>
  <c r="B84" i="2"/>
  <c r="D82" i="2"/>
  <c r="C82" i="2"/>
  <c r="B82" i="2"/>
  <c r="D80" i="2"/>
  <c r="C80" i="2"/>
  <c r="B80" i="2"/>
  <c r="E79" i="2"/>
  <c r="D79" i="2"/>
  <c r="C79" i="2"/>
  <c r="B79" i="2"/>
  <c r="E78" i="2"/>
  <c r="E80" i="2" s="1"/>
  <c r="D78" i="2"/>
  <c r="C78" i="2"/>
  <c r="B78" i="2"/>
  <c r="D76" i="2"/>
  <c r="C76" i="2"/>
  <c r="B76" i="2"/>
  <c r="D75" i="2"/>
  <c r="C75" i="2"/>
  <c r="B75" i="2"/>
  <c r="D74" i="2"/>
  <c r="C74" i="2"/>
  <c r="B74" i="2"/>
  <c r="D73" i="2"/>
  <c r="C73" i="2"/>
  <c r="B73" i="2"/>
  <c r="E72" i="2"/>
  <c r="E76" i="2" s="1"/>
  <c r="D72" i="2"/>
  <c r="C72" i="2"/>
  <c r="B72" i="2"/>
  <c r="D70" i="2"/>
  <c r="C70" i="2"/>
  <c r="B70" i="2"/>
  <c r="A67" i="2"/>
  <c r="A11" i="22" s="1"/>
  <c r="E65" i="2"/>
  <c r="D65" i="2"/>
  <c r="C65" i="2"/>
  <c r="B65" i="2"/>
  <c r="D63" i="2"/>
  <c r="C63" i="2"/>
  <c r="B63" i="2"/>
  <c r="D61" i="2"/>
  <c r="C61" i="2"/>
  <c r="B61" i="2"/>
  <c r="E60" i="2"/>
  <c r="D60" i="2"/>
  <c r="C60" i="2"/>
  <c r="B60" i="2"/>
  <c r="E59" i="2"/>
  <c r="E61" i="2" s="1"/>
  <c r="D59" i="2"/>
  <c r="C59" i="2"/>
  <c r="B59" i="2"/>
  <c r="D57" i="2"/>
  <c r="C57" i="2"/>
  <c r="B57" i="2"/>
  <c r="D56" i="2"/>
  <c r="C56" i="2"/>
  <c r="B56" i="2"/>
  <c r="D55" i="2"/>
  <c r="C55" i="2"/>
  <c r="B55" i="2"/>
  <c r="D54" i="2"/>
  <c r="C54" i="2"/>
  <c r="B54" i="2"/>
  <c r="E53" i="2"/>
  <c r="E57" i="2" s="1"/>
  <c r="D53" i="2"/>
  <c r="C53" i="2"/>
  <c r="B53" i="2"/>
  <c r="D51" i="2"/>
  <c r="C51" i="2"/>
  <c r="B51" i="2"/>
  <c r="A48" i="2"/>
  <c r="A10" i="22" s="1"/>
  <c r="E46" i="2"/>
  <c r="D46" i="2"/>
  <c r="C46" i="2"/>
  <c r="B46" i="2"/>
  <c r="D44" i="2"/>
  <c r="C44" i="2"/>
  <c r="B44" i="2"/>
  <c r="D42" i="2"/>
  <c r="C42" i="2"/>
  <c r="B42" i="2"/>
  <c r="D41" i="2"/>
  <c r="C41" i="2"/>
  <c r="B41" i="2"/>
  <c r="E40" i="2"/>
  <c r="E42" i="2" s="1"/>
  <c r="D40" i="2"/>
  <c r="C40" i="2"/>
  <c r="B40" i="2"/>
  <c r="D38" i="2"/>
  <c r="C38" i="2"/>
  <c r="B38" i="2"/>
  <c r="D37" i="2"/>
  <c r="C37" i="2"/>
  <c r="B37" i="2"/>
  <c r="D36" i="2"/>
  <c r="C36" i="2"/>
  <c r="B36" i="2"/>
  <c r="D35" i="2"/>
  <c r="C35" i="2"/>
  <c r="B35" i="2"/>
  <c r="E34" i="2"/>
  <c r="E37" i="2" s="1"/>
  <c r="D34" i="2"/>
  <c r="C34" i="2"/>
  <c r="B34" i="2"/>
  <c r="D32" i="2"/>
  <c r="C32" i="2"/>
  <c r="B32" i="2"/>
  <c r="A29" i="2"/>
  <c r="A9" i="22" s="1"/>
  <c r="E27" i="2"/>
  <c r="D27" i="2"/>
  <c r="C27" i="2"/>
  <c r="B27" i="2"/>
  <c r="D25" i="2"/>
  <c r="C25" i="2"/>
  <c r="B25" i="2"/>
  <c r="D23" i="2"/>
  <c r="C23" i="2"/>
  <c r="B23" i="2"/>
  <c r="D22" i="2"/>
  <c r="C22" i="2"/>
  <c r="B22" i="2"/>
  <c r="E21" i="2"/>
  <c r="E23" i="2" s="1"/>
  <c r="D21" i="2"/>
  <c r="C21" i="2"/>
  <c r="B21" i="2"/>
  <c r="D19" i="2"/>
  <c r="C19" i="2"/>
  <c r="B19" i="2"/>
  <c r="D18" i="2"/>
  <c r="C18" i="2"/>
  <c r="B18" i="2"/>
  <c r="D17" i="2"/>
  <c r="C17" i="2"/>
  <c r="B17" i="2"/>
  <c r="D16" i="2"/>
  <c r="C16" i="2"/>
  <c r="B16" i="2"/>
  <c r="E15" i="2"/>
  <c r="E19" i="2" s="1"/>
  <c r="D15" i="2"/>
  <c r="C15" i="2"/>
  <c r="B15" i="2"/>
  <c r="D13" i="2"/>
  <c r="C13" i="2"/>
  <c r="B13" i="2"/>
  <c r="A10" i="2"/>
  <c r="A8" i="22" s="1"/>
  <c r="E7" i="2"/>
  <c r="E6" i="2"/>
  <c r="E4" i="2"/>
  <c r="C3" i="2"/>
  <c r="C2" i="2"/>
  <c r="G104" i="1"/>
  <c r="F22" i="25" s="1"/>
  <c r="G22" i="25" s="1"/>
  <c r="G103" i="1"/>
  <c r="F25" i="6" s="1"/>
  <c r="G102" i="1"/>
  <c r="G101" i="1"/>
  <c r="G100" i="1"/>
  <c r="F23" i="25" s="1"/>
  <c r="G23" i="25" s="1"/>
  <c r="G99" i="1"/>
  <c r="G98" i="1"/>
  <c r="G97" i="1"/>
  <c r="G95" i="1"/>
  <c r="G94" i="1"/>
  <c r="F7" i="24" s="1"/>
  <c r="G7" i="24" s="1"/>
  <c r="G8" i="24" s="1"/>
  <c r="F98" i="22" s="1"/>
  <c r="G93" i="1"/>
  <c r="F14" i="6" s="1"/>
  <c r="G92" i="1"/>
  <c r="F13" i="5" s="1"/>
  <c r="G91" i="1"/>
  <c r="F12" i="6" s="1"/>
  <c r="G90" i="1"/>
  <c r="F85" i="17" s="1"/>
  <c r="G85" i="17" s="1"/>
  <c r="G89" i="1"/>
  <c r="F18" i="19" s="1"/>
  <c r="G18" i="19" s="1"/>
  <c r="G19" i="19" s="1"/>
  <c r="F77" i="22" s="1"/>
  <c r="G77" i="22" s="1"/>
  <c r="G88" i="1"/>
  <c r="F13" i="19" s="1"/>
  <c r="G87" i="1"/>
  <c r="F8" i="19" s="1"/>
  <c r="G86" i="1"/>
  <c r="F23" i="19" s="1"/>
  <c r="G85" i="1"/>
  <c r="G84" i="1"/>
  <c r="G83" i="1"/>
  <c r="G82" i="1"/>
  <c r="G81" i="1"/>
  <c r="F76" i="21" s="1"/>
  <c r="G76" i="21" s="1"/>
  <c r="G77" i="21" s="1"/>
  <c r="F93" i="22" s="1"/>
  <c r="G93" i="22" s="1"/>
  <c r="G80" i="1"/>
  <c r="F31" i="6" s="1"/>
  <c r="G79" i="1"/>
  <c r="G78" i="1"/>
  <c r="G77" i="1"/>
  <c r="G76" i="1"/>
  <c r="F37" i="18" s="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F28" i="7" s="1"/>
  <c r="G28" i="7" s="1"/>
  <c r="H28" i="7" s="1"/>
  <c r="G39" i="1"/>
  <c r="G38" i="1"/>
  <c r="G37" i="1"/>
  <c r="G36" i="1"/>
  <c r="F13" i="8" s="1"/>
  <c r="G35" i="1"/>
  <c r="G34" i="1"/>
  <c r="F48" i="20" s="1"/>
  <c r="G48" i="20" s="1"/>
  <c r="G49" i="20" s="1"/>
  <c r="F88" i="22" s="1"/>
  <c r="G88" i="22" s="1"/>
  <c r="G33" i="1"/>
  <c r="F43" i="20" s="1"/>
  <c r="G43" i="20" s="1"/>
  <c r="G44" i="20" s="1"/>
  <c r="F87" i="22" s="1"/>
  <c r="G87" i="22" s="1"/>
  <c r="G32" i="1"/>
  <c r="G31" i="1"/>
  <c r="G30" i="1"/>
  <c r="G29" i="1"/>
  <c r="G28" i="1"/>
  <c r="G27" i="1"/>
  <c r="G26" i="1"/>
  <c r="G25" i="1"/>
  <c r="F24" i="5" s="1"/>
  <c r="G24" i="1"/>
  <c r="G23" i="1"/>
  <c r="F63" i="10" s="1"/>
  <c r="G22" i="1"/>
  <c r="G21" i="1"/>
  <c r="F14" i="5" s="1"/>
  <c r="G20" i="1"/>
  <c r="G19" i="1"/>
  <c r="G18" i="1"/>
  <c r="F17" i="25" s="1"/>
  <c r="G17" i="25" s="1"/>
  <c r="G17" i="1"/>
  <c r="G16" i="1"/>
  <c r="G15" i="1"/>
  <c r="G14" i="1"/>
  <c r="F21" i="20" s="1"/>
  <c r="G21" i="20" s="1"/>
  <c r="G22" i="20" s="1"/>
  <c r="F83" i="22" s="1"/>
  <c r="G83" i="22" s="1"/>
  <c r="G13" i="1"/>
  <c r="F15" i="8" s="1"/>
  <c r="G15" i="8" s="1"/>
  <c r="G12" i="1"/>
  <c r="G11" i="1"/>
  <c r="G10" i="1"/>
  <c r="G9" i="1"/>
  <c r="F18" i="5" s="1"/>
  <c r="G8" i="1"/>
  <c r="G7" i="1"/>
  <c r="G6" i="1"/>
  <c r="G5" i="1"/>
  <c r="G4" i="1"/>
  <c r="C2" i="1"/>
  <c r="H1" i="1"/>
  <c r="F13" i="3" l="1"/>
  <c r="G13" i="3" s="1"/>
  <c r="F13" i="25"/>
  <c r="G13" i="25" s="1"/>
  <c r="F60" i="10"/>
  <c r="F16" i="25"/>
  <c r="G16" i="25" s="1"/>
  <c r="F48" i="11"/>
  <c r="G48" i="11" s="1"/>
  <c r="F26" i="25"/>
  <c r="G26" i="25" s="1"/>
  <c r="F46" i="10"/>
  <c r="F21" i="25"/>
  <c r="G21" i="25" s="1"/>
  <c r="F13" i="11"/>
  <c r="G13" i="11" s="1"/>
  <c r="F10" i="25"/>
  <c r="G10" i="25" s="1"/>
  <c r="F37" i="10"/>
  <c r="F14" i="25"/>
  <c r="G14" i="25" s="1"/>
  <c r="F71" i="10"/>
  <c r="G71" i="10" s="1"/>
  <c r="F28" i="25"/>
  <c r="G28" i="25" s="1"/>
  <c r="F17" i="11"/>
  <c r="F15" i="25"/>
  <c r="G15" i="25" s="1"/>
  <c r="F24" i="9"/>
  <c r="G24" i="9" s="1"/>
  <c r="F20" i="25"/>
  <c r="G20" i="25" s="1"/>
  <c r="F15" i="11"/>
  <c r="G15" i="11" s="1"/>
  <c r="F12" i="25"/>
  <c r="G12" i="25" s="1"/>
  <c r="F24" i="3"/>
  <c r="F24" i="25"/>
  <c r="G24" i="25" s="1"/>
  <c r="F65" i="10"/>
  <c r="G65" i="10" s="1"/>
  <c r="F19" i="25"/>
  <c r="G19" i="25" s="1"/>
  <c r="B13" i="16"/>
  <c r="B53" i="22" s="1"/>
  <c r="G98" i="22"/>
  <c r="G63" i="10"/>
  <c r="E58" i="10"/>
  <c r="G13" i="19"/>
  <c r="G14" i="19" s="1"/>
  <c r="F76" i="22" s="1"/>
  <c r="G76" i="22" s="1"/>
  <c r="G13" i="5"/>
  <c r="E18" i="2"/>
  <c r="E94" i="2"/>
  <c r="E14" i="7"/>
  <c r="E16" i="11"/>
  <c r="E24" i="11"/>
  <c r="E15" i="18"/>
  <c r="E34" i="18"/>
  <c r="E35" i="18" s="1"/>
  <c r="E66" i="10"/>
  <c r="G8" i="19"/>
  <c r="G9" i="19" s="1"/>
  <c r="F75" i="22" s="1"/>
  <c r="G75" i="22" s="1"/>
  <c r="E45" i="11"/>
  <c r="E16" i="2"/>
  <c r="E92" i="2"/>
  <c r="G14" i="5"/>
  <c r="G24" i="5"/>
  <c r="G18" i="5"/>
  <c r="G13" i="8"/>
  <c r="G12" i="6"/>
  <c r="G14" i="6"/>
  <c r="G25" i="6"/>
  <c r="G31" i="6"/>
  <c r="G24" i="3"/>
  <c r="F61" i="21"/>
  <c r="G61" i="21" s="1"/>
  <c r="F40" i="21"/>
  <c r="F19" i="21"/>
  <c r="G19" i="21" s="1"/>
  <c r="F18" i="15"/>
  <c r="G18" i="15" s="1"/>
  <c r="F18" i="13"/>
  <c r="G18" i="13" s="1"/>
  <c r="F40" i="12"/>
  <c r="G40" i="12" s="1"/>
  <c r="F19" i="12"/>
  <c r="G19" i="12" s="1"/>
  <c r="F61" i="11"/>
  <c r="G61" i="11" s="1"/>
  <c r="F26" i="18"/>
  <c r="F35" i="18"/>
  <c r="F15" i="18"/>
  <c r="F27" i="17"/>
  <c r="G27" i="17" s="1"/>
  <c r="F19" i="17"/>
  <c r="G19" i="17" s="1"/>
  <c r="F11" i="17"/>
  <c r="G11" i="17" s="1"/>
  <c r="F60" i="17"/>
  <c r="G60" i="17" s="1"/>
  <c r="F28" i="17"/>
  <c r="G28" i="17" s="1"/>
  <c r="F52" i="17"/>
  <c r="G52" i="17" s="1"/>
  <c r="F20" i="17"/>
  <c r="G20" i="17" s="1"/>
  <c r="F12" i="17"/>
  <c r="G12" i="17" s="1"/>
  <c r="F76" i="17"/>
  <c r="G76" i="17" s="1"/>
  <c r="F44" i="17"/>
  <c r="G44" i="17" s="1"/>
  <c r="F68" i="17"/>
  <c r="G68" i="17" s="1"/>
  <c r="F36" i="17"/>
  <c r="G36" i="17" s="1"/>
  <c r="F17" i="18"/>
  <c r="G17" i="18" s="1"/>
  <c r="F10" i="23"/>
  <c r="G10" i="23" s="1"/>
  <c r="F22" i="15"/>
  <c r="G22" i="15" s="1"/>
  <c r="F38" i="20"/>
  <c r="G38" i="20" s="1"/>
  <c r="F13" i="2"/>
  <c r="G13" i="2" s="1"/>
  <c r="F16" i="2"/>
  <c r="F18" i="2"/>
  <c r="F21" i="2"/>
  <c r="G21" i="2" s="1"/>
  <c r="F23" i="2"/>
  <c r="G23" i="2" s="1"/>
  <c r="E36" i="2"/>
  <c r="E38" i="2"/>
  <c r="E41" i="2"/>
  <c r="F44" i="2"/>
  <c r="G44" i="2" s="1"/>
  <c r="F53" i="2"/>
  <c r="G53" i="2" s="1"/>
  <c r="F55" i="2"/>
  <c r="F57" i="2"/>
  <c r="G57" i="2" s="1"/>
  <c r="F60" i="2"/>
  <c r="G60" i="2" s="1"/>
  <c r="E73" i="2"/>
  <c r="E75" i="2"/>
  <c r="F84" i="2"/>
  <c r="G84" i="2" s="1"/>
  <c r="F89" i="2"/>
  <c r="G89" i="2" s="1"/>
  <c r="F92" i="2"/>
  <c r="F94" i="2"/>
  <c r="F97" i="2"/>
  <c r="G97" i="2" s="1"/>
  <c r="F99" i="2"/>
  <c r="G99" i="2" s="1"/>
  <c r="F12" i="3"/>
  <c r="G12" i="3" s="1"/>
  <c r="E15" i="3"/>
  <c r="E17" i="3"/>
  <c r="F21" i="3"/>
  <c r="G21" i="3" s="1"/>
  <c r="F10" i="4"/>
  <c r="G10" i="4" s="1"/>
  <c r="F16" i="4"/>
  <c r="G16" i="4" s="1"/>
  <c r="F17" i="5"/>
  <c r="G17" i="5" s="1"/>
  <c r="F20" i="5"/>
  <c r="G20" i="5" s="1"/>
  <c r="F22" i="5"/>
  <c r="G22" i="5" s="1"/>
  <c r="F30" i="5"/>
  <c r="G30" i="5" s="1"/>
  <c r="F33" i="6"/>
  <c r="G33" i="6" s="1"/>
  <c r="F11" i="7"/>
  <c r="G11" i="7" s="1"/>
  <c r="H11" i="7" s="1"/>
  <c r="F23" i="7"/>
  <c r="G23" i="7" s="1"/>
  <c r="H23" i="7" s="1"/>
  <c r="F22" i="8"/>
  <c r="G22" i="8" s="1"/>
  <c r="F15" i="9"/>
  <c r="G15" i="9" s="1"/>
  <c r="F17" i="9"/>
  <c r="F19" i="9"/>
  <c r="G19" i="9" s="1"/>
  <c r="F27" i="9"/>
  <c r="G27" i="9" s="1"/>
  <c r="E38" i="9"/>
  <c r="E40" i="9"/>
  <c r="F44" i="9"/>
  <c r="G44" i="9" s="1"/>
  <c r="F46" i="9"/>
  <c r="G46" i="9" s="1"/>
  <c r="F55" i="9"/>
  <c r="G55" i="9" s="1"/>
  <c r="F58" i="9"/>
  <c r="F60" i="9"/>
  <c r="G60" i="9" s="1"/>
  <c r="F71" i="9"/>
  <c r="G71" i="9" s="1"/>
  <c r="E17" i="10"/>
  <c r="E19" i="10"/>
  <c r="F23" i="10"/>
  <c r="G23" i="10" s="1"/>
  <c r="F25" i="10"/>
  <c r="G25" i="10" s="1"/>
  <c r="F34" i="10"/>
  <c r="G34" i="10" s="1"/>
  <c r="F39" i="10"/>
  <c r="G39" i="10" s="1"/>
  <c r="E46" i="10"/>
  <c r="F50" i="10"/>
  <c r="G50" i="10" s="1"/>
  <c r="E60" i="10"/>
  <c r="F66" i="10"/>
  <c r="G66" i="10" s="1"/>
  <c r="E17" i="11"/>
  <c r="F19" i="11"/>
  <c r="G19" i="11" s="1"/>
  <c r="E39" i="11"/>
  <c r="E37" i="11"/>
  <c r="F46" i="11"/>
  <c r="G46" i="11" s="1"/>
  <c r="F34" i="21"/>
  <c r="G34" i="21" s="1"/>
  <c r="F13" i="21"/>
  <c r="G13" i="21" s="1"/>
  <c r="F55" i="21"/>
  <c r="G55" i="21" s="1"/>
  <c r="F12" i="14"/>
  <c r="G12" i="14" s="1"/>
  <c r="F12" i="15"/>
  <c r="G12" i="15" s="1"/>
  <c r="F12" i="13"/>
  <c r="G12" i="13" s="1"/>
  <c r="F34" i="12"/>
  <c r="G34" i="12" s="1"/>
  <c r="F13" i="12"/>
  <c r="G13" i="12" s="1"/>
  <c r="F55" i="11"/>
  <c r="G55" i="11" s="1"/>
  <c r="F83" i="17"/>
  <c r="G83" i="17" s="1"/>
  <c r="F34" i="11"/>
  <c r="G34" i="11" s="1"/>
  <c r="F58" i="21"/>
  <c r="G58" i="21" s="1"/>
  <c r="F37" i="21"/>
  <c r="F16" i="21"/>
  <c r="F15" i="15"/>
  <c r="F15" i="13"/>
  <c r="F37" i="12"/>
  <c r="F16" i="12"/>
  <c r="F58" i="11"/>
  <c r="F16" i="14"/>
  <c r="F37" i="11"/>
  <c r="F16" i="11"/>
  <c r="G16" i="11" s="1"/>
  <c r="F26" i="20"/>
  <c r="G26" i="20" s="1"/>
  <c r="G27" i="20" s="1"/>
  <c r="F84" i="22" s="1"/>
  <c r="G84" i="22" s="1"/>
  <c r="F20" i="13"/>
  <c r="G20" i="13" s="1"/>
  <c r="F42" i="12"/>
  <c r="G42" i="12" s="1"/>
  <c r="F21" i="12"/>
  <c r="G21" i="12" s="1"/>
  <c r="F63" i="11"/>
  <c r="G63" i="11" s="1"/>
  <c r="F21" i="14"/>
  <c r="G21" i="14" s="1"/>
  <c r="F42" i="11"/>
  <c r="G42" i="11" s="1"/>
  <c r="F43" i="17"/>
  <c r="G43" i="17" s="1"/>
  <c r="F35" i="17"/>
  <c r="G35" i="17" s="1"/>
  <c r="F28" i="18"/>
  <c r="G28" i="18" s="1"/>
  <c r="F19" i="18"/>
  <c r="G19" i="18" s="1"/>
  <c r="F11" i="16"/>
  <c r="F67" i="21"/>
  <c r="G67" i="21" s="1"/>
  <c r="F46" i="21"/>
  <c r="G46" i="21" s="1"/>
  <c r="F25" i="21"/>
  <c r="G25" i="21" s="1"/>
  <c r="F66" i="21"/>
  <c r="G66" i="21" s="1"/>
  <c r="F24" i="21"/>
  <c r="G24" i="21" s="1"/>
  <c r="F45" i="21"/>
  <c r="G45" i="21" s="1"/>
  <c r="E17" i="2"/>
  <c r="E22" i="2"/>
  <c r="F25" i="2"/>
  <c r="G25" i="2" s="1"/>
  <c r="F34" i="2"/>
  <c r="G34" i="2" s="1"/>
  <c r="F36" i="2"/>
  <c r="F38" i="2"/>
  <c r="F41" i="2"/>
  <c r="E54" i="2"/>
  <c r="E56" i="2"/>
  <c r="F65" i="2"/>
  <c r="G65" i="2" s="1"/>
  <c r="F70" i="2"/>
  <c r="G70" i="2" s="1"/>
  <c r="F73" i="2"/>
  <c r="F75" i="2"/>
  <c r="F78" i="2"/>
  <c r="G78" i="2" s="1"/>
  <c r="F80" i="2"/>
  <c r="E93" i="2"/>
  <c r="F101" i="2"/>
  <c r="G101" i="2" s="1"/>
  <c r="F15" i="3"/>
  <c r="F17" i="3"/>
  <c r="F22" i="3"/>
  <c r="G22" i="3" s="1"/>
  <c r="F26" i="3"/>
  <c r="G26" i="3" s="1"/>
  <c r="F12" i="4"/>
  <c r="G12" i="4" s="1"/>
  <c r="F13" i="6"/>
  <c r="G13" i="6" s="1"/>
  <c r="F15" i="6"/>
  <c r="G15" i="6" s="1"/>
  <c r="F18" i="6"/>
  <c r="G18" i="6" s="1"/>
  <c r="F21" i="6"/>
  <c r="G21" i="6" s="1"/>
  <c r="F24" i="6"/>
  <c r="G24" i="6" s="1"/>
  <c r="F27" i="6"/>
  <c r="G27" i="6" s="1"/>
  <c r="F29" i="6"/>
  <c r="G29" i="6" s="1"/>
  <c r="F15" i="7"/>
  <c r="G15" i="7" s="1"/>
  <c r="H15" i="7" s="1"/>
  <c r="F27" i="7"/>
  <c r="G27" i="7" s="1"/>
  <c r="H27" i="7" s="1"/>
  <c r="F30" i="7"/>
  <c r="G30" i="7" s="1"/>
  <c r="H30" i="7" s="1"/>
  <c r="F36" i="7"/>
  <c r="G36" i="7" s="1"/>
  <c r="H36" i="7" s="1"/>
  <c r="H37" i="7" s="1"/>
  <c r="F27" i="22" s="1"/>
  <c r="G27" i="22" s="1"/>
  <c r="E16" i="9"/>
  <c r="E18" i="9"/>
  <c r="F21" i="9"/>
  <c r="G21" i="9" s="1"/>
  <c r="F36" i="9"/>
  <c r="G36" i="9" s="1"/>
  <c r="F38" i="9"/>
  <c r="F40" i="9"/>
  <c r="E45" i="9"/>
  <c r="F48" i="9"/>
  <c r="G48" i="9" s="1"/>
  <c r="E59" i="9"/>
  <c r="E61" i="9"/>
  <c r="F65" i="9"/>
  <c r="G65" i="9" s="1"/>
  <c r="F67" i="9"/>
  <c r="F15" i="10"/>
  <c r="G15" i="10" s="1"/>
  <c r="F17" i="10"/>
  <c r="F19" i="10"/>
  <c r="E24" i="10"/>
  <c r="F27" i="10"/>
  <c r="G27" i="10" s="1"/>
  <c r="E38" i="10"/>
  <c r="E40" i="10"/>
  <c r="F44" i="10"/>
  <c r="G44" i="10" s="1"/>
  <c r="F55" i="10"/>
  <c r="G55" i="10" s="1"/>
  <c r="F58" i="10"/>
  <c r="F21" i="11"/>
  <c r="G21" i="11" s="1"/>
  <c r="F36" i="11"/>
  <c r="G36" i="11" s="1"/>
  <c r="E38" i="11"/>
  <c r="F14" i="20"/>
  <c r="G14" i="20" s="1"/>
  <c r="F7" i="20"/>
  <c r="G7" i="20" s="1"/>
  <c r="F15" i="14"/>
  <c r="G15" i="14" s="1"/>
  <c r="F14" i="15"/>
  <c r="G14" i="15" s="1"/>
  <c r="F36" i="12"/>
  <c r="G36" i="12" s="1"/>
  <c r="F50" i="21"/>
  <c r="G50" i="21" s="1"/>
  <c r="F71" i="21"/>
  <c r="G71" i="21" s="1"/>
  <c r="F29" i="21"/>
  <c r="G29" i="21" s="1"/>
  <c r="F29" i="14"/>
  <c r="G29" i="14" s="1"/>
  <c r="F28" i="13"/>
  <c r="G28" i="13" s="1"/>
  <c r="F50" i="12"/>
  <c r="G50" i="12" s="1"/>
  <c r="F29" i="12"/>
  <c r="G29" i="12" s="1"/>
  <c r="F71" i="11"/>
  <c r="G71" i="11" s="1"/>
  <c r="F50" i="11"/>
  <c r="G50" i="11" s="1"/>
  <c r="F29" i="11"/>
  <c r="G29" i="11" s="1"/>
  <c r="F60" i="21"/>
  <c r="G60" i="21" s="1"/>
  <c r="F39" i="21"/>
  <c r="F18" i="21"/>
  <c r="F15" i="20"/>
  <c r="G15" i="20" s="1"/>
  <c r="F17" i="13"/>
  <c r="F18" i="12"/>
  <c r="F60" i="11"/>
  <c r="F18" i="14"/>
  <c r="G18" i="14" s="1"/>
  <c r="F39" i="11"/>
  <c r="F18" i="11"/>
  <c r="F59" i="21"/>
  <c r="G59" i="21" s="1"/>
  <c r="F38" i="21"/>
  <c r="F17" i="21"/>
  <c r="F17" i="14"/>
  <c r="F16" i="15"/>
  <c r="F16" i="13"/>
  <c r="F38" i="12"/>
  <c r="F17" i="12"/>
  <c r="F59" i="11"/>
  <c r="F48" i="21"/>
  <c r="G48" i="21" s="1"/>
  <c r="F69" i="21"/>
  <c r="G69" i="21" s="1"/>
  <c r="F27" i="21"/>
  <c r="G27" i="21" s="1"/>
  <c r="F24" i="15"/>
  <c r="G24" i="15" s="1"/>
  <c r="F27" i="14"/>
  <c r="G27" i="14" s="1"/>
  <c r="F26" i="13"/>
  <c r="G26" i="13" s="1"/>
  <c r="F48" i="12"/>
  <c r="G48" i="12" s="1"/>
  <c r="F27" i="12"/>
  <c r="G27" i="12" s="1"/>
  <c r="F69" i="11"/>
  <c r="G69" i="11" s="1"/>
  <c r="F59" i="17"/>
  <c r="G59" i="17" s="1"/>
  <c r="F51" i="17"/>
  <c r="G51" i="17" s="1"/>
  <c r="F13" i="18"/>
  <c r="G13" i="18" s="1"/>
  <c r="F44" i="21"/>
  <c r="F23" i="21"/>
  <c r="F65" i="21"/>
  <c r="G65" i="21" s="1"/>
  <c r="F25" i="14"/>
  <c r="G25" i="14" s="1"/>
  <c r="F24" i="13"/>
  <c r="G24" i="13" s="1"/>
  <c r="F46" i="12"/>
  <c r="G46" i="12" s="1"/>
  <c r="F25" i="12"/>
  <c r="G25" i="12" s="1"/>
  <c r="F67" i="11"/>
  <c r="G67" i="11" s="1"/>
  <c r="F25" i="11"/>
  <c r="G25" i="11" s="1"/>
  <c r="F18" i="16"/>
  <c r="G18" i="16" s="1"/>
  <c r="F8" i="23"/>
  <c r="G8" i="23" s="1"/>
  <c r="F43" i="21"/>
  <c r="G43" i="21" s="1"/>
  <c r="F36" i="20"/>
  <c r="G36" i="20" s="1"/>
  <c r="F64" i="21"/>
  <c r="G64" i="21" s="1"/>
  <c r="F22" i="21"/>
  <c r="G22" i="21" s="1"/>
  <c r="F17" i="16"/>
  <c r="G17" i="16" s="1"/>
  <c r="F24" i="14"/>
  <c r="G24" i="14" s="1"/>
  <c r="F23" i="13"/>
  <c r="G23" i="13" s="1"/>
  <c r="F45" i="12"/>
  <c r="G45" i="12" s="1"/>
  <c r="F24" i="12"/>
  <c r="G24" i="12" s="1"/>
  <c r="F66" i="11"/>
  <c r="F21" i="15"/>
  <c r="G21" i="15" s="1"/>
  <c r="F45" i="11"/>
  <c r="F15" i="2"/>
  <c r="G15" i="2" s="1"/>
  <c r="F17" i="2"/>
  <c r="F19" i="2"/>
  <c r="G19" i="2" s="1"/>
  <c r="F22" i="2"/>
  <c r="E35" i="2"/>
  <c r="F46" i="2"/>
  <c r="G46" i="2" s="1"/>
  <c r="F51" i="2"/>
  <c r="G51" i="2" s="1"/>
  <c r="F54" i="2"/>
  <c r="F56" i="2"/>
  <c r="F59" i="2"/>
  <c r="G59" i="2" s="1"/>
  <c r="F61" i="2"/>
  <c r="G61" i="2" s="1"/>
  <c r="E74" i="2"/>
  <c r="F82" i="2"/>
  <c r="G82" i="2" s="1"/>
  <c r="F91" i="2"/>
  <c r="G91" i="2" s="1"/>
  <c r="F93" i="2"/>
  <c r="F95" i="2"/>
  <c r="G95" i="2" s="1"/>
  <c r="F98" i="2"/>
  <c r="G98" i="2" s="1"/>
  <c r="F19" i="3"/>
  <c r="G19" i="3" s="1"/>
  <c r="F23" i="3"/>
  <c r="G23" i="3" s="1"/>
  <c r="F13" i="4"/>
  <c r="G13" i="4" s="1"/>
  <c r="F18" i="4"/>
  <c r="G18" i="4" s="1"/>
  <c r="F15" i="5"/>
  <c r="G15" i="5" s="1"/>
  <c r="F21" i="5"/>
  <c r="G21" i="5" s="1"/>
  <c r="F29" i="5"/>
  <c r="G29" i="5" s="1"/>
  <c r="F31" i="5"/>
  <c r="G31" i="5" s="1"/>
  <c r="F14" i="7"/>
  <c r="G14" i="7" s="1"/>
  <c r="H14" i="7" s="1"/>
  <c r="F26" i="7"/>
  <c r="G26" i="7" s="1"/>
  <c r="H26" i="7" s="1"/>
  <c r="F20" i="8"/>
  <c r="G20" i="8" s="1"/>
  <c r="F23" i="8"/>
  <c r="G23" i="8" s="1"/>
  <c r="F13" i="9"/>
  <c r="G13" i="9" s="1"/>
  <c r="F16" i="9"/>
  <c r="F18" i="9"/>
  <c r="F29" i="9"/>
  <c r="G29" i="9" s="1"/>
  <c r="E37" i="9"/>
  <c r="F42" i="9"/>
  <c r="G42" i="9" s="1"/>
  <c r="F45" i="9"/>
  <c r="F57" i="9"/>
  <c r="G57" i="9" s="1"/>
  <c r="F59" i="9"/>
  <c r="F61" i="9"/>
  <c r="F69" i="9"/>
  <c r="G69" i="9" s="1"/>
  <c r="E16" i="10"/>
  <c r="F21" i="10"/>
  <c r="G21" i="10" s="1"/>
  <c r="F24" i="10"/>
  <c r="F36" i="10"/>
  <c r="G36" i="10" s="1"/>
  <c r="F38" i="10"/>
  <c r="F40" i="10"/>
  <c r="F48" i="10"/>
  <c r="G48" i="10" s="1"/>
  <c r="E59" i="10"/>
  <c r="F67" i="10"/>
  <c r="G67" i="10" s="1"/>
  <c r="E18" i="11"/>
  <c r="F38" i="11"/>
  <c r="E40" i="11"/>
  <c r="F31" i="20"/>
  <c r="G31" i="20" s="1"/>
  <c r="G32" i="20" s="1"/>
  <c r="F85" i="22" s="1"/>
  <c r="G85" i="22" s="1"/>
  <c r="F16" i="20"/>
  <c r="G16" i="20" s="1"/>
  <c r="F8" i="20"/>
  <c r="G8" i="20" s="1"/>
  <c r="F19" i="14"/>
  <c r="G19" i="14" s="1"/>
  <c r="F17" i="15"/>
  <c r="F39" i="12"/>
  <c r="F54" i="17"/>
  <c r="G54" i="17" s="1"/>
  <c r="F22" i="17"/>
  <c r="G22" i="17" s="1"/>
  <c r="F78" i="17"/>
  <c r="G78" i="17" s="1"/>
  <c r="F46" i="17"/>
  <c r="G46" i="17" s="1"/>
  <c r="F87" i="17"/>
  <c r="G87" i="17" s="1"/>
  <c r="F70" i="17"/>
  <c r="G70" i="17" s="1"/>
  <c r="F38" i="17"/>
  <c r="G38" i="17" s="1"/>
  <c r="F26" i="15"/>
  <c r="G26" i="15" s="1"/>
  <c r="F62" i="17"/>
  <c r="G62" i="17" s="1"/>
  <c r="F30" i="17"/>
  <c r="G30" i="17" s="1"/>
  <c r="F14" i="17"/>
  <c r="G14" i="17" s="1"/>
  <c r="F57" i="21"/>
  <c r="G57" i="21" s="1"/>
  <c r="F36" i="21"/>
  <c r="G36" i="21" s="1"/>
  <c r="F13" i="20"/>
  <c r="G13" i="20" s="1"/>
  <c r="F15" i="21"/>
  <c r="G15" i="21" s="1"/>
  <c r="F14" i="14"/>
  <c r="G14" i="14" s="1"/>
  <c r="F14" i="13"/>
  <c r="G14" i="13" s="1"/>
  <c r="F15" i="12"/>
  <c r="G15" i="12" s="1"/>
  <c r="F57" i="11"/>
  <c r="G57" i="11" s="1"/>
  <c r="F34" i="18"/>
  <c r="F14" i="18"/>
  <c r="F25" i="18"/>
  <c r="G25" i="18" s="1"/>
  <c r="F75" i="17"/>
  <c r="G75" i="17" s="1"/>
  <c r="F67" i="17"/>
  <c r="G67" i="17" s="1"/>
  <c r="F18" i="18"/>
  <c r="G18" i="18" s="1"/>
  <c r="F9" i="23"/>
  <c r="G9" i="23" s="1"/>
  <c r="F42" i="21"/>
  <c r="G42" i="21" s="1"/>
  <c r="F37" i="20"/>
  <c r="G37" i="20" s="1"/>
  <c r="F21" i="21"/>
  <c r="G21" i="21" s="1"/>
  <c r="F63" i="21"/>
  <c r="G63" i="21" s="1"/>
  <c r="F22" i="13"/>
  <c r="G22" i="13" s="1"/>
  <c r="F44" i="12"/>
  <c r="G44" i="12" s="1"/>
  <c r="F23" i="12"/>
  <c r="G23" i="12" s="1"/>
  <c r="F65" i="11"/>
  <c r="G65" i="11" s="1"/>
  <c r="F20" i="15"/>
  <c r="G20" i="15" s="1"/>
  <c r="F23" i="14"/>
  <c r="G23" i="14" s="1"/>
  <c r="F23" i="11"/>
  <c r="G23" i="11" s="1"/>
  <c r="F16" i="16"/>
  <c r="G16" i="16" s="1"/>
  <c r="F27" i="2"/>
  <c r="G27" i="2" s="1"/>
  <c r="F32" i="2"/>
  <c r="G32" i="2" s="1"/>
  <c r="F35" i="2"/>
  <c r="F37" i="2"/>
  <c r="G37" i="2" s="1"/>
  <c r="F40" i="2"/>
  <c r="G40" i="2" s="1"/>
  <c r="F42" i="2"/>
  <c r="G42" i="2" s="1"/>
  <c r="E55" i="2"/>
  <c r="F63" i="2"/>
  <c r="G63" i="2" s="1"/>
  <c r="F72" i="2"/>
  <c r="G72" i="2" s="1"/>
  <c r="F74" i="2"/>
  <c r="F76" i="2"/>
  <c r="G76" i="2" s="1"/>
  <c r="F79" i="2"/>
  <c r="G79" i="2" s="1"/>
  <c r="F103" i="2"/>
  <c r="G103" i="2" s="1"/>
  <c r="F10" i="3"/>
  <c r="G10" i="3" s="1"/>
  <c r="F14" i="3"/>
  <c r="G14" i="3" s="1"/>
  <c r="F16" i="3"/>
  <c r="G16" i="3" s="1"/>
  <c r="F20" i="3"/>
  <c r="G20" i="3" s="1"/>
  <c r="F28" i="3"/>
  <c r="G28" i="3" s="1"/>
  <c r="F14" i="4"/>
  <c r="G14" i="4" s="1"/>
  <c r="F16" i="6"/>
  <c r="G16" i="6" s="1"/>
  <c r="F19" i="6"/>
  <c r="G19" i="6" s="1"/>
  <c r="F23" i="6"/>
  <c r="G23" i="6" s="1"/>
  <c r="F28" i="6"/>
  <c r="G28" i="6" s="1"/>
  <c r="F13" i="7"/>
  <c r="G13" i="7" s="1"/>
  <c r="H13" i="7" s="1"/>
  <c r="F17" i="7"/>
  <c r="G17" i="7" s="1"/>
  <c r="H17" i="7" s="1"/>
  <c r="F25" i="7"/>
  <c r="G25" i="7" s="1"/>
  <c r="H25" i="7" s="1"/>
  <c r="F11" i="8"/>
  <c r="G11" i="8" s="1"/>
  <c r="F25" i="8"/>
  <c r="G25" i="8" s="1"/>
  <c r="E17" i="9"/>
  <c r="F23" i="9"/>
  <c r="G23" i="9" s="1"/>
  <c r="F25" i="9"/>
  <c r="G25" i="9" s="1"/>
  <c r="F34" i="9"/>
  <c r="G34" i="9" s="1"/>
  <c r="F37" i="9"/>
  <c r="F39" i="9"/>
  <c r="G39" i="9" s="1"/>
  <c r="F50" i="9"/>
  <c r="G50" i="9" s="1"/>
  <c r="E58" i="9"/>
  <c r="F63" i="9"/>
  <c r="G63" i="9" s="1"/>
  <c r="F66" i="9"/>
  <c r="G66" i="9" s="1"/>
  <c r="F13" i="10"/>
  <c r="G13" i="10" s="1"/>
  <c r="F16" i="10"/>
  <c r="F18" i="10"/>
  <c r="G18" i="10" s="1"/>
  <c r="F29" i="10"/>
  <c r="G29" i="10" s="1"/>
  <c r="E37" i="10"/>
  <c r="F42" i="10"/>
  <c r="G42" i="10" s="1"/>
  <c r="F45" i="10"/>
  <c r="G45" i="10" s="1"/>
  <c r="F57" i="10"/>
  <c r="G57" i="10" s="1"/>
  <c r="F59" i="10"/>
  <c r="F61" i="10"/>
  <c r="G61" i="10" s="1"/>
  <c r="F69" i="10"/>
  <c r="G69" i="10" s="1"/>
  <c r="F24" i="11"/>
  <c r="G24" i="11" s="1"/>
  <c r="F27" i="11"/>
  <c r="G27" i="11" s="1"/>
  <c r="F40" i="11"/>
  <c r="F44" i="11"/>
  <c r="G44" i="11" s="1"/>
  <c r="E66" i="11"/>
  <c r="E16" i="14"/>
  <c r="B16" i="17"/>
  <c r="G23" i="19"/>
  <c r="G24" i="19" s="1"/>
  <c r="F78" i="22" s="1"/>
  <c r="G78" i="22" s="1"/>
  <c r="E58" i="11"/>
  <c r="E60" i="11"/>
  <c r="E16" i="12"/>
  <c r="E18" i="12"/>
  <c r="E37" i="12"/>
  <c r="E39" i="12"/>
  <c r="E15" i="13"/>
  <c r="E17" i="13"/>
  <c r="E15" i="15"/>
  <c r="E17" i="15"/>
  <c r="G37" i="18"/>
  <c r="E59" i="11"/>
  <c r="E17" i="12"/>
  <c r="E38" i="12"/>
  <c r="E16" i="13"/>
  <c r="E16" i="15"/>
  <c r="E26" i="18"/>
  <c r="E23" i="21"/>
  <c r="E39" i="21"/>
  <c r="E40" i="21"/>
  <c r="E38" i="21"/>
  <c r="B18" i="20"/>
  <c r="E16" i="21"/>
  <c r="E18" i="21"/>
  <c r="E37" i="21"/>
  <c r="E44" i="21"/>
  <c r="E17" i="21"/>
  <c r="G37" i="10" l="1"/>
  <c r="G60" i="10"/>
  <c r="G94" i="2"/>
  <c r="G45" i="11"/>
  <c r="G58" i="10"/>
  <c r="G11" i="16"/>
  <c r="G12" i="16" s="1"/>
  <c r="F52" i="22"/>
  <c r="G29" i="25"/>
  <c r="F16" i="22" s="1"/>
  <c r="G16" i="22" s="1"/>
  <c r="G17" i="11"/>
  <c r="G46" i="10"/>
  <c r="G18" i="2"/>
  <c r="G16" i="15"/>
  <c r="G59" i="11"/>
  <c r="G15" i="18"/>
  <c r="G14" i="18"/>
  <c r="G34" i="18"/>
  <c r="G92" i="2"/>
  <c r="G16" i="2"/>
  <c r="G35" i="18"/>
  <c r="G15" i="13"/>
  <c r="G15" i="15"/>
  <c r="G39" i="12"/>
  <c r="G16" i="8"/>
  <c r="F28" i="22" s="1"/>
  <c r="G28" i="22" s="1"/>
  <c r="G80" i="2"/>
  <c r="G16" i="12"/>
  <c r="G39" i="21"/>
  <c r="G17" i="9"/>
  <c r="G17" i="12"/>
  <c r="G17" i="13"/>
  <c r="G58" i="11"/>
  <c r="G71" i="17"/>
  <c r="F63" i="22" s="1"/>
  <c r="G63" i="22" s="1"/>
  <c r="G18" i="21"/>
  <c r="G16" i="13"/>
  <c r="G60" i="11"/>
  <c r="G16" i="21"/>
  <c r="G38" i="21"/>
  <c r="G23" i="21"/>
  <c r="G17" i="15"/>
  <c r="G55" i="2"/>
  <c r="G16" i="9"/>
  <c r="G36" i="2"/>
  <c r="G23" i="17"/>
  <c r="F57" i="22" s="1"/>
  <c r="G57" i="22" s="1"/>
  <c r="G66" i="11"/>
  <c r="H18" i="7"/>
  <c r="F25" i="22" s="1"/>
  <c r="G25" i="22" s="1"/>
  <c r="G19" i="4"/>
  <c r="F17" i="22" s="1"/>
  <c r="G17" i="22" s="1"/>
  <c r="G44" i="21"/>
  <c r="G40" i="21"/>
  <c r="G18" i="12"/>
  <c r="G40" i="11"/>
  <c r="G39" i="20"/>
  <c r="F86" i="22" s="1"/>
  <c r="G86" i="22" s="1"/>
  <c r="G11" i="23"/>
  <c r="F96" i="22" s="1"/>
  <c r="G96" i="22" s="1"/>
  <c r="G39" i="17"/>
  <c r="F59" i="22" s="1"/>
  <c r="G59" i="22" s="1"/>
  <c r="G17" i="10"/>
  <c r="G40" i="9"/>
  <c r="H31" i="7"/>
  <c r="F26" i="22" s="1"/>
  <c r="G26" i="22" s="1"/>
  <c r="G25" i="5"/>
  <c r="F20" i="22" s="1"/>
  <c r="G20" i="22" s="1"/>
  <c r="G35" i="2"/>
  <c r="G40" i="10"/>
  <c r="G26" i="8"/>
  <c r="F29" i="22" s="1"/>
  <c r="G29" i="22" s="1"/>
  <c r="G26" i="18"/>
  <c r="G29" i="18" s="1"/>
  <c r="F71" i="22" s="1"/>
  <c r="G71" i="22" s="1"/>
  <c r="G38" i="12"/>
  <c r="G37" i="12"/>
  <c r="E17" i="14"/>
  <c r="G17" i="14" s="1"/>
  <c r="G16" i="14"/>
  <c r="G59" i="10"/>
  <c r="G16" i="10"/>
  <c r="G32" i="5"/>
  <c r="F21" i="22" s="1"/>
  <c r="G21" i="22" s="1"/>
  <c r="G74" i="2"/>
  <c r="G9" i="20"/>
  <c r="F81" i="22" s="1"/>
  <c r="G81" i="22" s="1"/>
  <c r="G38" i="10"/>
  <c r="G45" i="9"/>
  <c r="G56" i="2"/>
  <c r="G22" i="2"/>
  <c r="G73" i="22"/>
  <c r="G72" i="21"/>
  <c r="G37" i="11"/>
  <c r="G38" i="9"/>
  <c r="G75" i="2"/>
  <c r="G41" i="2"/>
  <c r="G31" i="17"/>
  <c r="F58" i="22" s="1"/>
  <c r="G58" i="22" s="1"/>
  <c r="B83" i="22"/>
  <c r="B23" i="20"/>
  <c r="G17" i="20"/>
  <c r="F82" i="22" s="1"/>
  <c r="G82" i="22" s="1"/>
  <c r="G17" i="21"/>
  <c r="G19" i="16"/>
  <c r="F53" i="22" s="1"/>
  <c r="G53" i="22" s="1"/>
  <c r="G58" i="9"/>
  <c r="G37" i="9"/>
  <c r="G55" i="17"/>
  <c r="F61" i="22" s="1"/>
  <c r="G61" i="22" s="1"/>
  <c r="G38" i="11"/>
  <c r="G61" i="9"/>
  <c r="G93" i="2"/>
  <c r="G54" i="2"/>
  <c r="G88" i="17"/>
  <c r="F65" i="22" s="1"/>
  <c r="G65" i="22" s="1"/>
  <c r="G39" i="11"/>
  <c r="G67" i="9"/>
  <c r="G17" i="3"/>
  <c r="G73" i="2"/>
  <c r="B57" i="22"/>
  <c r="B24" i="17"/>
  <c r="G37" i="21"/>
  <c r="G79" i="17"/>
  <c r="F64" i="22" s="1"/>
  <c r="G64" i="22" s="1"/>
  <c r="G18" i="11"/>
  <c r="G30" i="11" s="1"/>
  <c r="F40" i="22" s="1"/>
  <c r="G40" i="22" s="1"/>
  <c r="G63" i="17"/>
  <c r="F62" i="22" s="1"/>
  <c r="G62" i="22" s="1"/>
  <c r="G24" i="10"/>
  <c r="G59" i="9"/>
  <c r="G18" i="9"/>
  <c r="G17" i="2"/>
  <c r="G47" i="17"/>
  <c r="F60" i="22" s="1"/>
  <c r="G60" i="22" s="1"/>
  <c r="G19" i="10"/>
  <c r="G15" i="3"/>
  <c r="G38" i="2"/>
  <c r="G15" i="17"/>
  <c r="F56" i="22" s="1"/>
  <c r="G56" i="22" s="1"/>
  <c r="G34" i="6"/>
  <c r="F22" i="22" s="1"/>
  <c r="G22" i="22" s="1"/>
  <c r="G72" i="10" l="1"/>
  <c r="F39" i="22" s="1"/>
  <c r="G39" i="22" s="1"/>
  <c r="G94" i="22"/>
  <c r="G20" i="18"/>
  <c r="F70" i="22" s="1"/>
  <c r="G70" i="22" s="1"/>
  <c r="G52" i="22"/>
  <c r="G104" i="2"/>
  <c r="F12" i="22" s="1"/>
  <c r="G12" i="22" s="1"/>
  <c r="G38" i="18"/>
  <c r="F72" i="22" s="1"/>
  <c r="G72" i="22" s="1"/>
  <c r="G27" i="15"/>
  <c r="F49" i="22" s="1"/>
  <c r="G49" i="22" s="1"/>
  <c r="G72" i="11"/>
  <c r="F42" i="22" s="1"/>
  <c r="G42" i="22" s="1"/>
  <c r="G29" i="13"/>
  <c r="F47" i="22" s="1"/>
  <c r="G47" i="22" s="1"/>
  <c r="G29" i="3"/>
  <c r="F15" i="22" s="1"/>
  <c r="G15" i="22" s="1"/>
  <c r="G28" i="2"/>
  <c r="F8" i="22" s="1"/>
  <c r="G8" i="22" s="1"/>
  <c r="G30" i="14"/>
  <c r="F48" i="22" s="1"/>
  <c r="G48" i="22" s="1"/>
  <c r="G51" i="12"/>
  <c r="F46" i="22" s="1"/>
  <c r="G46" i="22" s="1"/>
  <c r="G30" i="10"/>
  <c r="F37" i="22" s="1"/>
  <c r="G37" i="22" s="1"/>
  <c r="G30" i="9"/>
  <c r="F34" i="22" s="1"/>
  <c r="G34" i="22" s="1"/>
  <c r="G30" i="12"/>
  <c r="F45" i="22" s="1"/>
  <c r="G45" i="22" s="1"/>
  <c r="G51" i="21"/>
  <c r="F92" i="22" s="1"/>
  <c r="G92" i="22" s="1"/>
  <c r="G85" i="2"/>
  <c r="F11" i="22" s="1"/>
  <c r="G11" i="22" s="1"/>
  <c r="G30" i="21"/>
  <c r="F91" i="22" s="1"/>
  <c r="G91" i="22" s="1"/>
  <c r="G47" i="2"/>
  <c r="F9" i="22" s="1"/>
  <c r="G9" i="22" s="1"/>
  <c r="G72" i="9"/>
  <c r="F36" i="22" s="1"/>
  <c r="G36" i="22" s="1"/>
  <c r="G66" i="2"/>
  <c r="F10" i="22" s="1"/>
  <c r="G10" i="22" s="1"/>
  <c r="G51" i="11"/>
  <c r="F41" i="22" s="1"/>
  <c r="G41" i="22" s="1"/>
  <c r="G51" i="10"/>
  <c r="F38" i="22" s="1"/>
  <c r="G38" i="22" s="1"/>
  <c r="G51" i="9"/>
  <c r="F35" i="22" s="1"/>
  <c r="G35" i="22" s="1"/>
  <c r="G18" i="22"/>
  <c r="G23" i="22"/>
  <c r="G54" i="22"/>
  <c r="G79" i="22"/>
  <c r="B58" i="22"/>
  <c r="B32" i="17"/>
  <c r="B84" i="22"/>
  <c r="B28" i="20"/>
  <c r="G13" i="22" l="1"/>
  <c r="G50" i="22"/>
  <c r="G68" i="22"/>
  <c r="G7" i="22"/>
  <c r="G43" i="22"/>
  <c r="G89" i="22"/>
  <c r="G32" i="22"/>
  <c r="B59" i="22"/>
  <c r="B40" i="17"/>
  <c r="B85" i="22"/>
  <c r="B33" i="20"/>
  <c r="G30" i="22" l="1"/>
  <c r="G66" i="22"/>
  <c r="G99" i="22"/>
  <c r="B86" i="22"/>
  <c r="B40" i="20"/>
  <c r="B60" i="22"/>
  <c r="B48" i="17"/>
  <c r="G100" i="22" l="1"/>
  <c r="B61" i="22"/>
  <c r="B56" i="17"/>
  <c r="B87" i="22"/>
  <c r="B45" i="20"/>
  <c r="B88" i="22" l="1"/>
  <c r="B62" i="22"/>
  <c r="B64" i="17"/>
  <c r="B63" i="22" l="1"/>
  <c r="B72" i="17"/>
  <c r="B64" i="22" l="1"/>
  <c r="B80" i="17"/>
  <c r="B65" i="2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G7" authorId="0" shapeId="0" xr:uid="{00000000-0006-0000-0100-000001000000}">
      <text>
        <r>
          <rPr>
            <sz val="10"/>
            <color rgb="FF000000"/>
            <rFont val="Arial"/>
            <family val="2"/>
            <scheme val="minor"/>
          </rPr>
          <t>======
ID#AAAAwH_Vzbs
Lilian Lais Boaventura    (2023-04-27 13:14:37)
REVER A COMPOSIÇÃO, O REPARO NA REDE ESTÁ MAIS BARATO QUE O REPARO NO RAMAL, MESMO EM VALAS GRANDES
Paula Sayuri
Itens em amarelo foram incluídos pelo Maurício para adequar.</t>
        </r>
      </text>
    </comment>
    <comment ref="C86" authorId="0" shapeId="0" xr:uid="{00000000-0006-0000-0100-000002000000}">
      <text>
        <r>
          <rPr>
            <sz val="10"/>
            <color rgb="FF000000"/>
            <rFont val="Arial"/>
            <family val="2"/>
            <scheme val="minor"/>
          </rPr>
          <t>TROCA DE PORTINHOLA/MANUTENÇÃO DE VÁLVULA DE RETENÇÃO DE PVC EM LIGAÇÃO DE ESGOTO
	-Paula Futida</t>
        </r>
      </text>
    </comment>
    <comment ref="C89" authorId="0" shapeId="0" xr:uid="{00000000-0006-0000-0100-000003000000}">
      <text>
        <r>
          <rPr>
            <sz val="10"/>
            <color rgb="FF000000"/>
            <rFont val="Arial"/>
            <family val="2"/>
            <scheme val="minor"/>
          </rPr>
          <t>INSERIR MND 400
	-Paula Futida</t>
        </r>
      </text>
    </comment>
    <comment ref="C100" authorId="0" shapeId="0" xr:uid="{00000000-0006-0000-0100-000004000000}">
      <text>
        <r>
          <rPr>
            <sz val="10"/>
            <color rgb="FF000000"/>
            <rFont val="Arial"/>
            <family val="2"/>
            <scheme val="minor"/>
          </rPr>
          <t>Acréscimo por troca de barra
HORA HOMEM PEQUENOS REPAROS EM ESGOTO/ESGOTO
	-Paula Futida
----
CORRELATO
	-Paula Futida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D4" authorId="0" shapeId="0" xr:uid="{00000000-0006-0000-0200-000001000000}">
      <text>
        <r>
          <rPr>
            <sz val="10"/>
            <color rgb="FF000000"/>
            <rFont val="Arial"/>
            <family val="2"/>
            <scheme val="minor"/>
          </rPr>
          <t>80 cm até DN300
100 cm até DN500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D4" authorId="0" shapeId="0" xr:uid="{00000000-0006-0000-1300-000001000000}">
      <text>
        <r>
          <rPr>
            <sz val="10"/>
            <color rgb="FF000000"/>
            <rFont val="Arial"/>
            <family val="2"/>
            <scheme val="minor"/>
          </rPr>
          <t>80 cm até 300mm
90 cm até 500mm
+10cm borda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D4" authorId="0" shapeId="0" xr:uid="{00000000-0006-0000-1600-000001000000}">
      <text>
        <r>
          <rPr>
            <sz val="10"/>
            <color rgb="FF000000"/>
            <rFont val="Arial"/>
            <family val="2"/>
            <scheme val="minor"/>
          </rPr>
          <t>80 cm até DN300
100 cm até DN500</t>
        </r>
      </text>
    </comment>
  </commentList>
</comments>
</file>

<file path=xl/sharedStrings.xml><?xml version="1.0" encoding="utf-8"?>
<sst xmlns="http://schemas.openxmlformats.org/spreadsheetml/2006/main" count="1638" uniqueCount="330">
  <si>
    <t>PREÇOS UNITÁRIOS</t>
  </si>
  <si>
    <t>CÓDIGO</t>
  </si>
  <si>
    <t>BASE DE PREÇOS</t>
  </si>
  <si>
    <t>ESPECIFICAÇÃO DOS SERVIÇOS</t>
  </si>
  <si>
    <t>UN</t>
  </si>
  <si>
    <t xml:space="preserve">PREÇO UNITÁRIO </t>
  </si>
  <si>
    <t>BDI</t>
  </si>
  <si>
    <t>PREÇO UNITÁRIO COM BDI</t>
  </si>
  <si>
    <t>SINAPI INSUMO</t>
  </si>
  <si>
    <t>CAVOUQUEIRO OU OPERADOR DE PERFURATRIZ / ROMPEDOR</t>
  </si>
  <si>
    <t>H</t>
  </si>
  <si>
    <t>SINAPI</t>
  </si>
  <si>
    <t>RETROESCAVADEIRA SOBRE RODAS COM CARREGADEIRA, TRAÇÃO 4X4, POTÊNCIA LÍQ. 88 HP, CAÇAMBA CARREG. CAP. MÍN. 1 M3, CAÇAMBA RETRO CAP. 0,26 M3, PESO OPERACIONAL MÍN. 6.674 KG, PROFUNDIDADE ESCAVAÇÃO MÁX. 4,37 M - CHP DIURNO. AF_06/2014</t>
  </si>
  <si>
    <t>CHP</t>
  </si>
  <si>
    <t>COMPRESSOR DE AR REBOCÁVEL, VAZÃO 189 PCM, PRESSÃO EFETIVA DE TRABALHO 102 PSI, MOTOR DIESEL, POTÊNCIA 63 CV - CHP DIURNO. AF_06/2015.</t>
  </si>
  <si>
    <t>CAMINHONETE COM MOTOR A DIESEL, POTÊNCIA 180 CV, CABINE DUPLA, 4X4 - CHP DIURNO. AF_11/2015</t>
  </si>
  <si>
    <t>ESCAVAÇÃO MANUAL DE VALA COM PROFUNDIDADE MENOR OU IGUAL A 1,30 M. AF_03/2016</t>
  </si>
  <si>
    <t>m³</t>
  </si>
  <si>
    <t>REATERRO MANUAL DE VALAS COM COMPACTAÇÃO MECANIZADA. AF_04/2016</t>
  </si>
  <si>
    <t>ASSENTAMENTO DE TUBO DE PVC DEFOFO OU PRFV OU RPVC PARA REDE DE ÁGUA, DN 400 MM, JUNTA ELÁSTICA INTEGRADA, INSTALADO EM LOCAL COM NÍVEL ALTO DE INTERFERÊNCIAS (NÃO INCLUI FORNECIMENTO). AF_11/2017</t>
  </si>
  <si>
    <t>m</t>
  </si>
  <si>
    <t>ASSENTAMENTO DE TUBO DE PVC DEFOFO OU PRFV OU RPVC PARA REDE DE ÁGUA, DN 500 MM, JUNTA ELÁSTICA INTEGRADA, INSTALADO EM LOCAL COM NÍVEL ALTO DE INTERFERÊNCIAS (NÃO INCLUI FORNECIMENTO). AF_11/2017</t>
  </si>
  <si>
    <t>SABESP</t>
  </si>
  <si>
    <t>CADASTRO DE REDES</t>
  </si>
  <si>
    <t>CADASTRO DE LIGAÇÕES</t>
  </si>
  <si>
    <t>unid.</t>
  </si>
  <si>
    <t>SINALIZAÇÃO LUMINOSA PARA OBRAS</t>
  </si>
  <si>
    <t>ATERRO DE VALAS, POÇOS E CAVAS COMPACTADO MECANICAMENTE, SEM CONTROLE DO G.C. (C)</t>
  </si>
  <si>
    <t>ESCAVAÇÃO MECANIZADA DE ÁREA EM SOLO NÃO ROCHOSO</t>
  </si>
  <si>
    <t>ESCAVAÇÃO EM JAZIDA DE SOLO</t>
  </si>
  <si>
    <t>CARGA E DESCARGA - SOLO (A)</t>
  </si>
  <si>
    <r>
      <rPr>
        <sz val="8"/>
        <color theme="1"/>
        <rFont val="Arial"/>
        <family val="2"/>
      </rPr>
      <t xml:space="preserve">TRANSPORTE DE MATERIAL ESCAVADO - SOLO (A)  - </t>
    </r>
    <r>
      <rPr>
        <b/>
        <sz val="8"/>
        <color theme="1"/>
        <rFont val="Arial"/>
        <family val="2"/>
      </rPr>
      <t>PERCURSO DE 10KM</t>
    </r>
  </si>
  <si>
    <t>m³Q</t>
  </si>
  <si>
    <t>CARGA E DESCARGA - ENTULHO (A)</t>
  </si>
  <si>
    <r>
      <rPr>
        <sz val="8"/>
        <color rgb="FF000000"/>
        <rFont val="Arial"/>
        <family val="2"/>
      </rPr>
      <t xml:space="preserve">TRANSPORTE DE MATERIAL ESCAVADO - ENTULHO (A)  - </t>
    </r>
    <r>
      <rPr>
        <b/>
        <sz val="8"/>
        <color rgb="FF000000"/>
        <rFont val="Arial"/>
        <family val="2"/>
      </rPr>
      <t>PERCURSO DE 10KM</t>
    </r>
  </si>
  <si>
    <t>ESCORAMENTO DESCONTÍNUO (A)</t>
  </si>
  <si>
    <t>m²</t>
  </si>
  <si>
    <t>ESGOTAMENTO COM BOMBAS DE SUPERFÍCIE OU SUBMERSAS</t>
  </si>
  <si>
    <t>HPH</t>
  </si>
  <si>
    <t>CONCRETO NÃO ESTRUTURAL - MÍNIMO 150 KG DE CIMENTO/M³</t>
  </si>
  <si>
    <t>POÇO DE VISITA D=1,00 M EM TUBO CONCRETO C/PBJE - PROF. ATÉ 2,00 M</t>
  </si>
  <si>
    <t>POÇO DE VISITA D=1,00 M EM TUBO CONCRETO C/PBJE - PROF. ATÉ 3,00 M</t>
  </si>
  <si>
    <t>POÇO DE VISITA D=1,00 M EM TUBO CONCRETO C/PBJE - PROF. ATÉ 4,00 M</t>
  </si>
  <si>
    <t>POÇO DE VISITA D=1,00 M EM TUBO CONCRETO C/PBJE - PROF. ATÉ 5,00 M</t>
  </si>
  <si>
    <t>ADUELAS DE CONCR. ARMADO, PRÉ-MOLDADAS, C/PB, DIÂM. 1,00 M - H= 0,50 M</t>
  </si>
  <si>
    <t>INSTALAÇÃO DE HIDRANTE DE COLUNA</t>
  </si>
  <si>
    <t>INSTALAÇÃO DE HIDRANTE SUBTERRÂNEO</t>
  </si>
  <si>
    <t>ASSENTAMENTO DE TAMPÃO DE FERRO FUNDIDO, DIÂMETRO 600 MM</t>
  </si>
  <si>
    <t xml:space="preserve">ASSENTAMENTO DE TAMPÃO DE FERRO FUNDIDO, DIÂMETRO 900 MM </t>
  </si>
  <si>
    <t>CAIXA DE ALVENARIA DE 1 TIJOLO - 0,80 X 0,80 M</t>
  </si>
  <si>
    <t>CAIXA DE ALVENARIA DE 1 TIJOLO - 1,00 X 1,10 M</t>
  </si>
  <si>
    <t>CAIXA DE ALVENARIA DE 1 TIJOLO - 1,00 X 1,50 M</t>
  </si>
  <si>
    <t>CAIXA DE ALVENARIA DE 1 TIJOLO - 1,50 X 2,00 M</t>
  </si>
  <si>
    <t>CAIXA DE ALVENARIA DE 1/2 TIJOLO - 0,60 X 0,60 M</t>
  </si>
  <si>
    <t>DISPOSITIVO DE PROTEÇÃO PARA REGISTRO COM ASSENTAMENTO DE TAMPA T-5</t>
  </si>
  <si>
    <t>ASSENTAMENTO PARA REDES DE ÁGUA, TUBOS E PEÇAS, DN 50 MM, EM PVC RÍGIDO, RPVC E DEFOFO (A)</t>
  </si>
  <si>
    <t>ASSENTAMENTO PARA REDES DE ÁGUA, TUBOS E PEÇAS, DN 75 MM,EM PVC RÍGIDO, RPVC E DEFOFO (A)</t>
  </si>
  <si>
    <t>ASSENTAMENTO PARA REDES DE ÁGUA, TUBOS E PEÇAS, DN 100 MM, EM PVC RÍGIDO, RPVC E DEFOFO (A)</t>
  </si>
  <si>
    <t>ASSENTAMENTO PARA REDES DE ÁGUA, TUBOS E PEÇAS, DN 150 MM,EM PVC RÍGIDO, RPVC E DEFOFO (A)</t>
  </si>
  <si>
    <t>ASSENTAMENTO PARA REDES DE ÁGUA, TUBOS E PEÇAS, DN 200 MM,EM PVC RÍGIDO, RPVC E DEFOFO (A)</t>
  </si>
  <si>
    <t>ASSENTAMENTO PARA REDES DE ÁGUA, TUBOS E PEÇAS, DN 250 MM,EM PVC RÍGIDO, RPVC E DEFOFO (A)</t>
  </si>
  <si>
    <t>ASSENTAMENTO PARA REDES DE ÁGUA, TUBOS E PEÇAS, DN 300 MM,EM PVC RÍGIDO, RPVC E DEFOFO (A)</t>
  </si>
  <si>
    <t>ASSENTAMENTO PARA REDES DE ÁGUA, TUBOS E PEÇAS, DE 63 ATÉ 125 MM, EM PE (A)</t>
  </si>
  <si>
    <t>ASSENTAMENTO PARA REDES DE ÁGUA, TUBOS E PEÇAS, DE 140 ATÉ 250 MM, EM PE (A)</t>
  </si>
  <si>
    <t>ASSENTAM. P/ REDES DE ÁGUA, TUBOS E PEÇAS, DN 80 MM, EM FºFº (A)</t>
  </si>
  <si>
    <t>ASSENTAM. P/ REDES DE ÁGUA, TUBOS E PEÇAS, DN 100 MM, EM FºFº (A)</t>
  </si>
  <si>
    <t>ASSENTAM. P/ REDES DE ÁGUA, TUBOS E PEÇAS, DN 150 MM, EM FºFº (A)</t>
  </si>
  <si>
    <t>ASSENTAM. P/ REDES DE ÁGUA, TUBOS E PEÇAS, DN 200 MM, EM FºFº (A)</t>
  </si>
  <si>
    <t>ASSENTAM. P/ REDES DE ÁGUA, TUBOS E PEÇAS, DN 250 MM, EM FºFº (A)</t>
  </si>
  <si>
    <t>ASSENTAM. P/ REDES DE ÁGUA, TUBOS E PEÇAS, DN 300 MM, EM FºFº (A)</t>
  </si>
  <si>
    <t>ASSENTAM. P/ REDES DE ÁGUA, TUBOS E PEÇAS, DN 400 MM, EM FºFº (A)</t>
  </si>
  <si>
    <t>ASSENTAM. P/ REDES DE ÁGUA, TUBOS E PEÇAS, DN 500 MM, EM FºFº (A)</t>
  </si>
  <si>
    <t>ASSENTAM. P/ REDES DE ÁGUA, TUBOS E PEÇAS, DN 600 MM, EM FºFº (A)</t>
  </si>
  <si>
    <t>ASSENTAMENTO SIMPLES DE TUBOS E PEÇAS, DN 100 MM, EM PVC RÍGIDO, RPVC E DEFOFO, JE (A)</t>
  </si>
  <si>
    <t>ASSENTAMENTO SIMPLES DE TUBOS E PEÇAS, DN 150 MM, EM PVC RÍGIDO, RPVC E DEFOFO, JE (A)</t>
  </si>
  <si>
    <t>ASSENTAMENTO SIMPLES DE TUBOS E PEÇAS, DN 200 MM, EM PVC RÍGIDO, RPVC E DEFOFO, JE (A)</t>
  </si>
  <si>
    <t>ASSENTAMENTO SIMPLES DE TUBOS E PEÇAS, DN 300 MM, EM PVC RÍGIDO, RPVC E DEFOFO, JE (A)</t>
  </si>
  <si>
    <t>ASSENTAMENTO SIMPLES DE TUBOS E PEÇAS, DN 400 MM, EM PVC RÍGIDO, RPVC E DEFOFO, JE (A)</t>
  </si>
  <si>
    <t>ASSENTAMENTO SIMPLES DE TUBOS E PEÇAS, DN 250 MM, EM PVC RÍGIDO, RPVC E DEFOFO, JE (A)</t>
  </si>
  <si>
    <t>ASSENTAMENTO SIMPLES DE TUBOS E PEÇAS, DN 350 MM, EM PVC RÍGIDO, RPVC E DEFOFO, JE (A)</t>
  </si>
  <si>
    <t>ASSENTAMENTO SIMPLES DE TUBOS E PEÇAS, DN 450 MM, EM PVC RÍGIDO, RPVC E DEFOFO, JE (A)</t>
  </si>
  <si>
    <t>ASSENTAMENTO SIMPLES DE TUBOS E PEÇAS, DE 63 ATÉ 125 MM, EM PE (A)</t>
  </si>
  <si>
    <t>ASSENTAMENTO SIMPLES DE TUBOS DE CONCRETO, DN 400 MM, JE (A)</t>
  </si>
  <si>
    <t>ASSENTAMENTO SIMPLES DE TUBOS DE CONCRETO, DN 500 MM, JE (A)</t>
  </si>
  <si>
    <t>ASSENTAMENTO SIMPLES DE TUBOS DE CONCRETO, DN 600 MM, JE (A)</t>
  </si>
  <si>
    <t>ASSENTAMENTO SIMPLES DE TUBOS DE CONCRETO, DN 800 MM, JE (A)</t>
  </si>
  <si>
    <t>LEVANTAMENTO DE PAVIMENTAÇÃO ASFÁLTICA (A)</t>
  </si>
  <si>
    <t xml:space="preserve">LEVANTAMENTO DE PASSEIOS CIMENTADOS (A) </t>
  </si>
  <si>
    <t xml:space="preserve">LEVANTAMENTO DE PASSEIOS EM MOSAICO (A) </t>
  </si>
  <si>
    <t>EXECUÇÃO DE PASSEIOS CIMENTADOS (A)</t>
  </si>
  <si>
    <t xml:space="preserve">EXECUÇÃO DE PASSEIOS EM MOSAICO (A) </t>
  </si>
  <si>
    <t>SUB-BASE EM BRITA OU MACADAME HIDRÁULICO (A)</t>
  </si>
  <si>
    <t xml:space="preserve">IMPRIMAÇÃO LIGANTE (A) </t>
  </si>
  <si>
    <t>CAPA DE CONCRETO ASFÁLTICO (A)</t>
  </si>
  <si>
    <t>PISO CIMENTADO LISO</t>
  </si>
  <si>
    <t>TUBOS E CONEXÕES METÁLICOS FLANGEADOS - MONTAGEM</t>
  </si>
  <si>
    <t>KG</t>
  </si>
  <si>
    <t>VÁLVULA GAVETA FOFO ATÉ DN200 MM - MONTAGEM</t>
  </si>
  <si>
    <t>un</t>
  </si>
  <si>
    <t xml:space="preserve">VÁLVULA GAVETA FOFO DN250 MM ATÉ DN400 MM - MONTAGEM </t>
  </si>
  <si>
    <t>VÁLVULA GAVETA FOFO DN450 MM ATÉ DN600 MM - MONTAGEM</t>
  </si>
  <si>
    <t>VÁLVULA GAVETA FOFO DN700 MM ATÉ DN800 MM - MONTAGEM</t>
  </si>
  <si>
    <t>PESQUISA DE VAZAMENTOS INVISÍVEIS DE REDE DE ÁGUA E RAMAL</t>
  </si>
  <si>
    <t>km</t>
  </si>
  <si>
    <t xml:space="preserve">DETECÇÃO ELETROMAGNÉTICA DE PEÇAS DE ÁGUA </t>
  </si>
  <si>
    <t xml:space="preserve">SONDAGEM DE REDES E PEÇAS LOCALIZADAS (CAVAS) COM PAVIMENTAÇÃO
</t>
  </si>
  <si>
    <t>SONDAGEM DE REDES E PEÇAS LOCALIZADAS (CAVAS) SEM PAVIMENTAÇÃO</t>
  </si>
  <si>
    <t>DESCOBRIMENTO E NIVELAMENTO DE PV, PI, TL</t>
  </si>
  <si>
    <t>DEMOLIÇÃO DE ALVENARIA</t>
  </si>
  <si>
    <t>DEMOLIÇÃO DE CONCRETO SIMPLES</t>
  </si>
  <si>
    <t>REMOÇÃO DE REVESTIMENTO DE AZULEJO, INCLUSIVE ARGAMASSA</t>
  </si>
  <si>
    <t>ALUGUEL DE VEÍCULO DO GRUPO S-1 HATCH DE 1.0 A 1.6</t>
  </si>
  <si>
    <t>mês</t>
  </si>
  <si>
    <t xml:space="preserve">CAMINHÃO PARA EQUIPAMENTO DE LIMPEZA A SUCÇÃO, COM CAMINHÃO TRUCADO DE PESO BRUTO TOTAL 23000 KG, CARGA ÚTIL MÁXIMA 15935 KG, DISTÂNCIA ENTRE EIXOS 4,80 M, POTÊNCIA 230 CV, INCLUSIVE LIMPADORA A SUCÇÃO, TANQUE 12000 L - CHP DIURNO. AF_11/2015
</t>
  </si>
  <si>
    <t>EQ04496</t>
  </si>
  <si>
    <t>SABESP INSUMO</t>
  </si>
  <si>
    <t>CAMINHÃO - CARROCERIA FIXA ABERTA DE MADEIRA COM CAPACIDADE 5 T *160CV - À DISPOSIÇÃO</t>
  </si>
  <si>
    <t>EQ04552</t>
  </si>
  <si>
    <t xml:space="preserve">PERFURATRIZ PNEUMÁTICA PESO=24KG, COMPRIMENTO=565MM </t>
  </si>
  <si>
    <t>EQ04597</t>
  </si>
  <si>
    <t>PICAPE MÉDIA CABINE SIMPLES - CARGA ÚTIL 1.000 KG - TRAÇÃO 4 X 2 - 120 A 150 CV - S-10 CHEVROLET OU SIMILAR - À DISPOSIÇÃO</t>
  </si>
  <si>
    <t>EQ05240</t>
  </si>
  <si>
    <t>GERADOR / MOTOSOLDADORA 5 KVA A DIESEL - 220V</t>
  </si>
  <si>
    <t>MO00002</t>
  </si>
  <si>
    <t>AJUDANTE</t>
  </si>
  <si>
    <t>MO00031</t>
  </si>
  <si>
    <t>ENCANADOR</t>
  </si>
  <si>
    <t>MO00066</t>
  </si>
  <si>
    <t>PEDREIRO</t>
  </si>
  <si>
    <t>MO00074</t>
  </si>
  <si>
    <t>SOLDADOR</t>
  </si>
  <si>
    <t>COMPOSIÇÃO DE CUSTO</t>
  </si>
  <si>
    <t>1.1</t>
  </si>
  <si>
    <t>LARGURA ATÉ DN 300MM</t>
  </si>
  <si>
    <t>DN 50 à 100</t>
  </si>
  <si>
    <t>LARGURA ATÉ DN 500MM</t>
  </si>
  <si>
    <t>COMPRIMENTO</t>
  </si>
  <si>
    <t>DN 150 à 200</t>
  </si>
  <si>
    <t>PROFUNDIDADE</t>
  </si>
  <si>
    <t>DN 250 à 300</t>
  </si>
  <si>
    <t>ESPESSURA BRITA</t>
  </si>
  <si>
    <t>DN 400</t>
  </si>
  <si>
    <t>ESPESSURA CAPA</t>
  </si>
  <si>
    <t>DN 500</t>
  </si>
  <si>
    <t>1</t>
  </si>
  <si>
    <t>CONSERTO EM REDES DE ÁGUA DE Ø 50 à Ø100 EM PVC PBA/DEFOFO/FOFO/AMIANTO/GALVANIZADO (SUBSTITUIDO POR PVC)</t>
  </si>
  <si>
    <t>QUANTIDADE</t>
  </si>
  <si>
    <t>TOTAL</t>
  </si>
  <si>
    <t>SERVIÇOS PRELIMINARES</t>
  </si>
  <si>
    <t>MOVIMENTO DE TERRA</t>
  </si>
  <si>
    <t>MANUTENÇÃO EM REDES</t>
  </si>
  <si>
    <t>DRENAGEM</t>
  </si>
  <si>
    <t>CADASTROS</t>
  </si>
  <si>
    <t>Total do Serviço</t>
  </si>
  <si>
    <t>2</t>
  </si>
  <si>
    <t>CONSERTO EM REDES DE ÁGUA DE Ø 150 à Ø 200 EM PVC PBA/DEFOFO/FOFO/AMIANTO/GALVANIZADO (SUBSTITUIDO POR PVC)</t>
  </si>
  <si>
    <t>3</t>
  </si>
  <si>
    <t>CONSERTO EM REDES DE ÁGUA DE Ø 250 à Ø 300 EM PVC PBA/DEFOFO/FOFO/AMIANTO/GALVANIZADO (SUBSTITUIDO POR PVC)</t>
  </si>
  <si>
    <t>4</t>
  </si>
  <si>
    <t>CONSERTO EM REDES DE ÁGUA Ø 400 EM PVC PBA/DEFOFO/FOFO/AMIANTO/GALVANIZADO (SUBSTITUIDO POR PVC)</t>
  </si>
  <si>
    <t>5</t>
  </si>
  <si>
    <t>CONSERTO EM REDES DE ÁGUA DE Ø 500 À Ø800  EM PVC PBA/DEFOFO/FOFO/AMIANTO/GALVANIZADO (SUBSTITUIDO POR PVC)</t>
  </si>
  <si>
    <t>1.2</t>
  </si>
  <si>
    <t>LARGURA</t>
  </si>
  <si>
    <t>TROCA DE LIGAÇÃO DE ÁGUA POR MND - INSTALAÇÃO DE PEÇAS E CONEXÕES (INTERLIGAÇÃO À REDE E À UNIDADE DE MEDIÇÃO), INCLUSIVE RETIRADA E INSTALAÇÃO DO HIDRÔMETRO, REMOÇÃO DO CAVALETE EXISTENTE E DESLIGAMENTO DA LIGAÇÃO ANTIGA JUNTO À REDE</t>
  </si>
  <si>
    <t>1.2.</t>
  </si>
  <si>
    <t>SUPRESSÃO COMPULSÓRIA DE ÁGUA Ø 20 MM</t>
  </si>
  <si>
    <t>SUPRESSÃO COMPULSÓRIA</t>
  </si>
  <si>
    <t>1.3.</t>
  </si>
  <si>
    <t>CONSERTO/TROCA DE KIT CAVALETE ATÉ Ø 32 MM</t>
  </si>
  <si>
    <t>ESPESSURA CONCRETO</t>
  </si>
  <si>
    <t>HORAS TRABALHADAS</t>
  </si>
  <si>
    <t>CONSERTO/TROCA DE KIT CAVALETE ATÉ Ø 32 MM - TIPO CONVENCIONAL</t>
  </si>
  <si>
    <t>DEMOLIÇÕES E RETIRADAS CONCRETO</t>
  </si>
  <si>
    <t>REPOSIÇÃO DE CONCRETO</t>
  </si>
  <si>
    <t>CONSERTO/TROCA DE KIT CAVALETE ATÉ Ø 32 MM - TIPO CAIXA PADRÃO</t>
  </si>
  <si>
    <t>3.1</t>
  </si>
  <si>
    <t>SERVIÇOS CORRELATOS</t>
  </si>
  <si>
    <t>M</t>
  </si>
  <si>
    <t>HORA INSTALAÇÃO HIDROMETRO/CAIXA PADRÃO</t>
  </si>
  <si>
    <t xml:space="preserve">INSTALAÇÃO DE CAIXA PADRÃO PARA HIDRÔMETRO Ø 3/4" EM MURO EXISTENTE, INCLUSIVE INSTALAÇÃO DO HIDRÔMETRO E RETIRADA DE KIT CAVALETE EXISTENTE </t>
  </si>
  <si>
    <t>DEMOLIÇÕES E RETIRADAS</t>
  </si>
  <si>
    <t>RASGO EM ALVENARIA PARA RAMAIS/ DISTRIBUIÇÃO COM DIAMETROS MENORES OU IGUAIS A 40 MM.</t>
  </si>
  <si>
    <t>INSTALAÇÃO DE HIDRÔMETRO Ø 3/4" EM CAIXA PADRÃO E RETIRADA DE KIT CAVALETE EXISTENTE, INCLUSIVE INTERLIGAÇÃO AO RAMAL INTERNO</t>
  </si>
  <si>
    <t>INSTALAÇÃO DE CAIXA PADRÃO PARA HIDRÔMETRO Ø 3/4", INCLUSIVE FORNECIMENTO DA CAIXA PADRÃO E CONEXÕES</t>
  </si>
  <si>
    <t>PAVIMENTAÇÃO</t>
  </si>
  <si>
    <t>1.4.</t>
  </si>
  <si>
    <t>VÁLVULA GAVETA EM REDES DE ÁGUA</t>
  </si>
  <si>
    <t>HORA</t>
  </si>
  <si>
    <t>MANUTENÇÃO DE VÁLVULA GAVETA EM FERRO FUNDIDO Ø ATÉ 200 MM = 2 HORA / Ø 250 ATÉ 400 MM = 3 HORAS / Ø 450 ATÉ 600 MM = 4 HORAS / Ø 700 ATÉ 800 MM = 5 HORAS</t>
  </si>
  <si>
    <t>PREÇO UNITÁRIO SEM BDI</t>
  </si>
  <si>
    <t>SERVIÇOS INICIAIS</t>
  </si>
  <si>
    <t>REGISTROS</t>
  </si>
  <si>
    <t>INSTALAÇÃO DE VÁLVULA GAVETA EM FERRO FUNDIDO Ø ATÉ 200 MM = 1 HORA / Ø 250 ATÉ 400 MM = 1,5 HORAS / Ø 450 ATÉ 600 MM = 2 HORAS / Ø 700 ATÉ 800 MM = 2,5 HORAS</t>
  </si>
  <si>
    <t>1.4</t>
  </si>
  <si>
    <t>EXECUÇÃO DE CAIXA PARA VÁLVULAS</t>
  </si>
  <si>
    <t>EXECUÇÃO DE CAIXA PARA VÁLVULAS - ATÉ DE 1,30 m DE PROFUNDIDADE</t>
  </si>
  <si>
    <t>SUBSTITUIÇÃO DE VÁLVULA DE GAVETA EM FERRO FUNDIDO</t>
  </si>
  <si>
    <t>EXECUÇÃO DE CAIXA PARA VÁLVULAS - ACIMA DE 1,30 m DE PROFUNDIDADE</t>
  </si>
  <si>
    <t>2.1.</t>
  </si>
  <si>
    <t>HORA DN ATÉ 300</t>
  </si>
  <si>
    <t>h</t>
  </si>
  <si>
    <t>HORA DN ATÉ 600</t>
  </si>
  <si>
    <t>HORA DN ATÉ 800</t>
  </si>
  <si>
    <t>CONTENÇÕES</t>
  </si>
  <si>
    <t>6</t>
  </si>
  <si>
    <t>7</t>
  </si>
  <si>
    <t>8</t>
  </si>
  <si>
    <t>9</t>
  </si>
  <si>
    <t>2.2.</t>
  </si>
  <si>
    <t>CONSERTO EM LIGAÇÃO DE ESGOTO - CONFORME COMPOSIÇÃO (L:0,80M/C:2,00M/P:1,50M//H:1,50/B:4CM/Ca:3CM)</t>
  </si>
  <si>
    <t>2.2</t>
  </si>
  <si>
    <t>HORA TRABALHADA</t>
  </si>
  <si>
    <t>HORA PERCURSO</t>
  </si>
  <si>
    <t>COMPRIMENTO RUA</t>
  </si>
  <si>
    <t>COMPRIMENTO PASSEIO</t>
  </si>
  <si>
    <t>PROFUNDIDADE RUA</t>
  </si>
  <si>
    <t>PROFUNDIDADE PASSEIO</t>
  </si>
  <si>
    <t>TROCA DE LIGAÇÃO DE ESGOTO</t>
  </si>
  <si>
    <t xml:space="preserve">ASSENTAMENTO DE REDE COLETORA DE ESGOTO E INSTALAÇÃO DE SELIM Ø 150 x 100 MM E DA VÁLVULA DE RETENÇÃO Ø 100MM </t>
  </si>
  <si>
    <t>INSTALAÇÃO DE VÁLVULA DE RETENÇÃO DE ESGOTO EM LIGAÇÃO EXISTENTE - CONFORME COMPOSIÇÃO (L:0,80M/C:1,00M/P:0,80M//H:0,40/Hp:0,70)</t>
  </si>
  <si>
    <t>L=</t>
  </si>
  <si>
    <t>C=</t>
  </si>
  <si>
    <t>Ht=</t>
  </si>
  <si>
    <t>Hp=</t>
  </si>
  <si>
    <t>INSTALAÇÃO DE VÁLVULA DE RETENÇÃO DE ESGOTO EM LIGAÇÃO</t>
  </si>
  <si>
    <t>2.3.</t>
  </si>
  <si>
    <t>EQUIPAMENTO E DESOBSTRUÇÃO DE ESGOTO</t>
  </si>
  <si>
    <t>HORA VEÍCULO</t>
  </si>
  <si>
    <t>HORA HIDROVACUO</t>
  </si>
  <si>
    <t>HORA HIDROJATO</t>
  </si>
  <si>
    <t>EQUIPAMENTO (CAMINHÃO) CONJUGADO DE HIDROJATEAMENTO E AUTO VÁCUO</t>
  </si>
  <si>
    <t>DESOBSTRUÇÃO DE ESGOTO COM VARETA DE AÇO</t>
  </si>
  <si>
    <t>PROFISSIONAIS</t>
  </si>
  <si>
    <t>2.4.</t>
  </si>
  <si>
    <t>EXECUÇÃO DE POÇOS DE VISITA EM ANÉIS DE CONCRETO PRÉ-MOLDADO</t>
  </si>
  <si>
    <t xml:space="preserve"> EXECUÇÃO DE POÇO DE VISITA EM ANÉIS DE ATÉ D=1,00M CONCRETO PRÉ-MOLDADO PROFUNDIDADE 1,00M</t>
  </si>
  <si>
    <t>POÇO DE VISITA ATÉ D=1,00 M EM TUBO CONCRETO C/PBJE - PROF. ATÉ 2,00 M</t>
  </si>
  <si>
    <t xml:space="preserve"> EXECUÇÃO DE POÇO DE VISITA EM ANÉIS DE ATÉ D=1,00M DE CONCRETO PRÉ-MOLDADO PROFUNDIDADE 1,50M</t>
  </si>
  <si>
    <t xml:space="preserve"> EXECUÇÃO DE POÇO DE VISITA EM ANÉIS DE ATÉ D=1,00M DE CONCRETO PRÉ-MOLDADO PROFUNDIDADE 2,00M</t>
  </si>
  <si>
    <t xml:space="preserve"> EXECUÇÃO DE POÇO DE VISITA EM ANÉIS DE ATÉ D=1,00M DE CONCRETO PRÉ-MOLDADO PROFUNDIDADE 2,50M</t>
  </si>
  <si>
    <t xml:space="preserve"> EXECUÇÃO DE POÇO DE VISITA EM ANÉIS DE ATÉ D=1,00M DE CONCRETO PRÉ-MOLDADO PROFUNDIDADE 3,00M</t>
  </si>
  <si>
    <t xml:space="preserve"> EXECUÇÃO DE POÇO DE VISITA EM ANÉIS DE ATÉ D=1,00M DE CONCRETO PRÉ-MOLDADO PROFUNDIDADE 3,50M</t>
  </si>
  <si>
    <t xml:space="preserve"> EXECUÇÃO DE POÇO DE VISITA EM ANÉIS DE ATÉ D=1,00M DE CONCRETO PRÉ-MOLDADO PROFUNDIDADE 4,00M</t>
  </si>
  <si>
    <t xml:space="preserve"> EXECUÇÃO DE POÇO DE VISITA EM ANÉIS DE ATÉ D=1,00M DE CONCRETO PRÉ-MOLDADO PROFUNDIDADE 4,50M</t>
  </si>
  <si>
    <t xml:space="preserve"> EXECUÇÃO DE POÇO DE VISITA EM ANÉIS DE ATÉ D=1,00M DE CONCRETO PRÉ-MOLDADO PROFUNDIDADE 5,00M</t>
  </si>
  <si>
    <t xml:space="preserve">REBAIXAMENTO/LEVANTAMENTO DE POÇO DE VISITA EM RUA COM PAVIMENTO </t>
  </si>
  <si>
    <t>DESCOBRIMENTO E NIVELAMENTO</t>
  </si>
  <si>
    <t>REPARO DE PAVIMENTAÇÃO ASFÁLTICA</t>
  </si>
  <si>
    <t>RETIRADA DE PAVIMENTAÇÃO ASFALTICA</t>
  </si>
  <si>
    <t>REPARO DE PASSEIO CIMENTADO</t>
  </si>
  <si>
    <t>RETIRADA DE PASSEIO CIMENTADO</t>
  </si>
  <si>
    <t>LEVANTAMENTO DE PASSEIOS CIMENTADOS (A)</t>
  </si>
  <si>
    <t>R$22,85</t>
  </si>
  <si>
    <t>R$21,94</t>
  </si>
  <si>
    <t>REPARO DE PASSEIO MOSAICO</t>
  </si>
  <si>
    <t>LEVANTAMENTO DE PASSEIOS EM MOSAICO (A)</t>
  </si>
  <si>
    <t>EXECUÇÃO DE PASSEIOS EM MOSAICO (A)</t>
  </si>
  <si>
    <t>3.2.</t>
  </si>
  <si>
    <t>DETECÇÃO, SONDAGEM E GEOFONAMENTO</t>
  </si>
  <si>
    <t>DETECÇÃO ELETROMAGNÉTICA DE PEÇAS E CONEXÕES DE ÁGUA</t>
  </si>
  <si>
    <t>SERVIÇO</t>
  </si>
  <si>
    <t>SONDAGEM DE REDES E PEÇAS LOCALIZADAS (CAVAS) COM PAVIMENTAÇÃO</t>
  </si>
  <si>
    <t>GEOFONAMENTO</t>
  </si>
  <si>
    <t>3.3.</t>
  </si>
  <si>
    <t>SERVIÇOS CORRELATOS: SINALIZAÇÃO NOTURNA, INSTALAÇÃO DE CAIXA PADRÃO, HORA MÁQUINA, VISITA IMPRODUTIVA, MONTAGEM DE TUBULAÇÃO, ESCORAMENTO E INSTALAÇÃO DE HIDRANTE.</t>
  </si>
  <si>
    <t>ATERRO/ESCAVAÇÃO MANUAL</t>
  </si>
  <si>
    <t>ACRÉSCIMO POR ESCAVAÇÃO MANUAL</t>
  </si>
  <si>
    <t>SINALIZAÇÃO NOTURNA</t>
  </si>
  <si>
    <t>ESCORAMENTO (M²)</t>
  </si>
  <si>
    <t>HORA MÁQUINA - RETROESCAVADEIRA</t>
  </si>
  <si>
    <t>HORA MÁQUINA</t>
  </si>
  <si>
    <t>ADICIONAL DE MÃO DE OBRA - SERVIÇO SIMPLES</t>
  </si>
  <si>
    <t>ASSENTAMENTO DE TAMPÃO DE FERRO FUNDIDO, DIÂMETRO 600MM</t>
  </si>
  <si>
    <t>ASSENTAMENTO DE TAMPÃO DE FERRO FUNDIDO, DIÂMETRO 900MM</t>
  </si>
  <si>
    <t>3.4.</t>
  </si>
  <si>
    <t>CONSERTO EM REDES EM PEAD Ø 63 ATÉ 125</t>
  </si>
  <si>
    <t>CONSERTO EM REDES EM PEAD Ø 140 ATÉ 250</t>
  </si>
  <si>
    <t>CONSERTO EM REDES EM PEAD Ø 250 ATÉ 400 - MND</t>
  </si>
  <si>
    <t>MONTAGEM DE TUBULAÇÃO EM FERRO FUNDIDO FLANGEADO</t>
  </si>
  <si>
    <t>CIS-COMPANHIA ITUANA DE SANEAMENTO</t>
  </si>
  <si>
    <t>1 - MANUTENÇÃO DE ÁGUA - LIMITADO À 6M</t>
  </si>
  <si>
    <t>CONSERTO EM REDES DE ÁGUA</t>
  </si>
  <si>
    <t>TROCA DE LIGAÇÃO DE ÁGUA ATÉ Ø 32 MM</t>
  </si>
  <si>
    <t>Descrição do serviço</t>
  </si>
  <si>
    <t>Unid.</t>
  </si>
  <si>
    <t>Quantidade</t>
  </si>
  <si>
    <t>Unitário</t>
  </si>
  <si>
    <t>Total</t>
  </si>
  <si>
    <t xml:space="preserve"> KIT CAVALETE ATÉ Ø 32 MM</t>
  </si>
  <si>
    <t>hora</t>
  </si>
  <si>
    <t>SUB-TOTAL ÁGUA</t>
  </si>
  <si>
    <t>2 - MANUTENÇÃO DE ESGOTO</t>
  </si>
  <si>
    <t>CONSERTO EM REDE DE ESGOTO - LIMITADO À 6 METROS</t>
  </si>
  <si>
    <t>CONSERTO OU TROCA DE LIGAÇÃO REDE DE ESGOTO E ACESSÓRIOS</t>
  </si>
  <si>
    <t>DESOBSTRUÇÃO DE ESGOTO</t>
  </si>
  <si>
    <t>POÇO DE VISITA</t>
  </si>
  <si>
    <t>SUB-TOTAL ESGOTO</t>
  </si>
  <si>
    <t>3 - SERVIÇOS CORRELATOS</t>
  </si>
  <si>
    <t>REPARO DE PAVIMENTAÇÃO / PASSEIO</t>
  </si>
  <si>
    <t>PESQUISA E DETECÇÃO</t>
  </si>
  <si>
    <t>KM</t>
  </si>
  <si>
    <t>SERVIÇOS ACESSÓRIOS</t>
  </si>
  <si>
    <t>M³</t>
  </si>
  <si>
    <t>M²</t>
  </si>
  <si>
    <t>CONSERTOS EM REDES ESPECIAIS</t>
  </si>
  <si>
    <t>SERVIÇOS OPERACIONAIS</t>
  </si>
  <si>
    <t>MÊS</t>
  </si>
  <si>
    <t>3.5</t>
  </si>
  <si>
    <t>VISITA IMPRODUTIVA</t>
  </si>
  <si>
    <t>3.5.</t>
  </si>
  <si>
    <t>VEICULO À DISPOSIÇÃO PARA UTILIZAÇÃO DA CONTRATANTE PARA FISCALIZAÇÃO - 3 VEÍCULOS</t>
  </si>
  <si>
    <t xml:space="preserve">SINALIZAÇÃO DE TRÁFEGO </t>
  </si>
  <si>
    <t>,</t>
  </si>
  <si>
    <t xml:space="preserve">CONSERTO EM LIGAÇÃO DE ESGOTO ATÉ Ø 150 MM ATÉ 4,5M </t>
  </si>
  <si>
    <t>CONSERTO EM LIGAÇÃO DE ESGOTO ATÉ Ø 150 MM ATÉ 1,5M(P) - ESCAVAÇÃO/ATERRO MANUAL</t>
  </si>
  <si>
    <t>CONSERTO EM LIGAÇÃO DE ESGOTO ATÉ Ø 150 MM ATÉ 1,5M(P) - ESCAVAÇÃO/ATERRO MECANIZADO</t>
  </si>
  <si>
    <t>CONSERTO EM LIGAÇÃO DE ESGOTO ATÉ Ø 150 MM ATÉ 4,5M (P) - ESCAVAÇÃO/ATERRO MECANIZADO</t>
  </si>
  <si>
    <t>SUB-TOTAL ITENS CORRELATOS</t>
  </si>
  <si>
    <t xml:space="preserve">Ata de registro </t>
  </si>
  <si>
    <t>84-2024</t>
  </si>
  <si>
    <t>COMUNICAÇÃO CELULAR (SMARTPHONE 8G RAM, 126GB, PROCESSADOR OCTACORE, 3 UNIDADES COM CHIP E PLANO CONTROLE POR 12 MESES)</t>
  </si>
  <si>
    <t>TROCA PREVENTIVA DE LIGAÇÃO DE ÁGUA ATÉ Ø 32 MM POR MND - COM SUPRESSÃO</t>
  </si>
  <si>
    <t>1.3</t>
  </si>
  <si>
    <t>TROCA CORRETIVA EM LIGAÇÃO DE ÁGUA ATÉ Ø 32 MM POR MND - COM SUPRESSÃO</t>
  </si>
  <si>
    <t>DATA-BASE: SINAPI 05/2024, SABESP 05/2024 ( L.S.: 88,52% | B.D.I.: 26,98%),  Ata de Registro nº84/2024, cotação de mercado</t>
  </si>
  <si>
    <t>RESUMO DOS SERVIÇOS DE MANUTENÇÃO DE REDES.</t>
  </si>
  <si>
    <t>cotação</t>
  </si>
  <si>
    <t>COT0001</t>
  </si>
  <si>
    <t xml:space="preserve">COMUNICAÇÃO CELULAR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</si>
</sst>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quot;R$&quot;\ * #,##0.00_-;\-&quot;R$&quot;\ * #,##0.00_-;_-&quot;R$&quot;\ * &quot;-&quot;??_-;_-@"/>
    <numFmt numFmtId="165" formatCode="&quot;R$&quot;#,##0.00"/>
    <numFmt numFmtId="166" formatCode="#,##0.0000"/>
    <numFmt numFmtId="167" formatCode="d\.m"/>
    <numFmt numFmtId="168" formatCode="#,##0.0"/>
    <numFmt numFmtId="169" formatCode="&quot;R$ &quot;#,##0.00"/>
    <numFmt numFmtId="170" formatCode="&quot;R$&quot;\ #,##0.00"/>
    <numFmt numFmtId="171" formatCode="d\.m\."/>
  </numFmts>
  <fonts count="24" x14ac:knownFonts="1">
    <font>
      <sz val="10"/>
      <color rgb="FF000000"/>
      <name val="Arial"/>
      <scheme val="minor"/>
    </font>
    <font>
      <b/>
      <sz val="16"/>
      <color rgb="FF000000"/>
      <name val="Arial"/>
      <family val="2"/>
    </font>
    <font>
      <sz val="10"/>
      <name val="Arial"/>
      <family val="2"/>
    </font>
    <font>
      <sz val="8"/>
      <color rgb="FF000000"/>
      <name val="Arial"/>
      <family val="2"/>
    </font>
    <font>
      <b/>
      <sz val="8"/>
      <color rgb="FF000000"/>
      <name val="Arial"/>
      <family val="2"/>
    </font>
    <font>
      <sz val="8"/>
      <color theme="1"/>
      <name val="Arial"/>
      <family val="2"/>
    </font>
    <font>
      <b/>
      <sz val="8"/>
      <color theme="1"/>
      <name val="Arial"/>
      <family val="2"/>
    </font>
    <font>
      <sz val="10"/>
      <color rgb="FF000000"/>
      <name val="Arial"/>
      <family val="2"/>
    </font>
    <font>
      <sz val="11"/>
      <color rgb="FF000000"/>
      <name val="Arial"/>
      <family val="2"/>
    </font>
    <font>
      <b/>
      <sz val="12"/>
      <color rgb="FF000000"/>
      <name val="Arial"/>
      <family val="2"/>
    </font>
    <font>
      <b/>
      <sz val="12"/>
      <color theme="1"/>
      <name val="Arial"/>
      <family val="2"/>
    </font>
    <font>
      <sz val="10"/>
      <color theme="1"/>
      <name val="Arial"/>
      <family val="2"/>
    </font>
    <font>
      <b/>
      <sz val="10"/>
      <color rgb="FF000000"/>
      <name val="Arial"/>
      <family val="2"/>
    </font>
    <font>
      <sz val="10"/>
      <color theme="1"/>
      <name val="Arial"/>
      <family val="2"/>
    </font>
    <font>
      <b/>
      <i/>
      <sz val="8"/>
      <color theme="1"/>
      <name val="Arial"/>
      <family val="2"/>
    </font>
    <font>
      <b/>
      <sz val="14"/>
      <color theme="1"/>
      <name val="Arial"/>
      <family val="2"/>
    </font>
    <font>
      <b/>
      <sz val="10"/>
      <color theme="1"/>
      <name val="Arial"/>
      <family val="2"/>
    </font>
    <font>
      <sz val="10"/>
      <color rgb="FF000000"/>
      <name val="Arial"/>
      <family val="2"/>
      <scheme val="minor"/>
    </font>
    <font>
      <sz val="8"/>
      <color theme="2"/>
      <name val="Arial"/>
      <family val="2"/>
    </font>
    <font>
      <sz val="11"/>
      <color theme="2"/>
      <name val="Arial"/>
      <family val="2"/>
    </font>
    <font>
      <b/>
      <sz val="11"/>
      <color theme="1"/>
      <name val="Arial"/>
      <family val="2"/>
    </font>
    <font>
      <b/>
      <sz val="11"/>
      <color rgb="FF000000"/>
      <name val="Arial"/>
      <family val="2"/>
    </font>
    <font>
      <sz val="11"/>
      <name val="Arial"/>
      <family val="2"/>
    </font>
    <font>
      <sz val="8"/>
      <name val="Arial"/>
      <family val="2"/>
    </font>
  </fonts>
  <fills count="10">
    <fill>
      <patternFill patternType="none"/>
    </fill>
    <fill>
      <patternFill patternType="gray125"/>
    </fill>
    <fill>
      <patternFill patternType="solid">
        <fgColor theme="0"/>
        <bgColor theme="0"/>
      </patternFill>
    </fill>
    <fill>
      <patternFill patternType="solid">
        <fgColor rgb="FFFFFF00"/>
        <bgColor rgb="FFFFFF00"/>
      </patternFill>
    </fill>
    <fill>
      <patternFill patternType="solid">
        <fgColor rgb="FFF2F2F2"/>
        <bgColor rgb="FFF2F2F2"/>
      </patternFill>
    </fill>
    <fill>
      <patternFill patternType="solid">
        <fgColor rgb="FFFFFFFF"/>
        <bgColor rgb="FFFFFFFF"/>
      </patternFill>
    </fill>
    <fill>
      <patternFill patternType="solid">
        <fgColor rgb="FF00FFFF"/>
        <bgColor rgb="FF00FFFF"/>
      </patternFill>
    </fill>
    <fill>
      <patternFill patternType="solid">
        <fgColor rgb="FF999999"/>
        <bgColor rgb="FF999999"/>
      </patternFill>
    </fill>
    <fill>
      <patternFill patternType="solid">
        <fgColor rgb="FF00B050"/>
        <bgColor rgb="FF00B050"/>
      </patternFill>
    </fill>
    <fill>
      <patternFill patternType="solid">
        <fgColor theme="2" tint="-0.14999847407452621"/>
        <bgColor indexed="64"/>
      </patternFill>
    </fill>
  </fills>
  <borders count="108">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style="double">
        <color rgb="FF000000"/>
      </right>
      <top style="double">
        <color rgb="FF000000"/>
      </top>
      <bottom style="double">
        <color rgb="FF000000"/>
      </bottom>
      <diagonal/>
    </border>
    <border>
      <left style="double">
        <color rgb="FF000000"/>
      </left>
      <right style="double">
        <color rgb="FF000000"/>
      </right>
      <top style="double">
        <color rgb="FF000000"/>
      </top>
      <bottom style="double">
        <color rgb="FF000000"/>
      </bottom>
      <diagonal/>
    </border>
    <border>
      <left style="double">
        <color rgb="FF000000"/>
      </left>
      <right/>
      <top style="double">
        <color rgb="FF000000"/>
      </top>
      <bottom style="double">
        <color rgb="FF000000"/>
      </bottom>
      <diagonal/>
    </border>
    <border>
      <left style="double">
        <color rgb="FF000000"/>
      </left>
      <right style="medium">
        <color rgb="FF000000"/>
      </right>
      <top style="double">
        <color rgb="FF000000"/>
      </top>
      <bottom style="double">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right style="thin">
        <color rgb="FF000000"/>
      </right>
      <top/>
      <bottom/>
      <diagonal/>
    </border>
    <border>
      <left style="thin">
        <color rgb="FF000000"/>
      </left>
      <right style="medium">
        <color rgb="FF000000"/>
      </right>
      <top/>
      <bottom/>
      <diagonal/>
    </border>
    <border>
      <left style="hair">
        <color rgb="FF000000"/>
      </left>
      <right/>
      <top style="hair">
        <color rgb="FF000000"/>
      </top>
      <bottom/>
      <diagonal/>
    </border>
    <border>
      <left/>
      <right/>
      <top style="hair">
        <color rgb="FF000000"/>
      </top>
      <bottom/>
      <diagonal/>
    </border>
    <border>
      <left/>
      <right style="hair">
        <color rgb="FF000000"/>
      </right>
      <top style="hair">
        <color rgb="FF000000"/>
      </top>
      <bottom/>
      <diagonal/>
    </border>
    <border>
      <left style="hair">
        <color rgb="FF000000"/>
      </left>
      <right/>
      <top/>
      <bottom/>
      <diagonal/>
    </border>
    <border>
      <left/>
      <right style="hair">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bottom/>
      <diagonal/>
    </border>
    <border>
      <left/>
      <right/>
      <top/>
      <bottom/>
      <diagonal/>
    </border>
    <border>
      <left style="thin">
        <color rgb="FF000000"/>
      </left>
      <right/>
      <top style="double">
        <color rgb="FF000000"/>
      </top>
      <bottom/>
      <diagonal/>
    </border>
    <border>
      <left/>
      <right/>
      <top style="double">
        <color rgb="FF000000"/>
      </top>
      <bottom/>
      <diagonal/>
    </border>
    <border>
      <left/>
      <right/>
      <top style="double">
        <color rgb="FF000000"/>
      </top>
      <bottom/>
      <diagonal/>
    </border>
    <border>
      <left/>
      <right style="thin">
        <color rgb="FF000000"/>
      </right>
      <top style="double">
        <color rgb="FF000000"/>
      </top>
      <bottom/>
      <diagonal/>
    </border>
    <border>
      <left/>
      <right style="thin">
        <color rgb="FF000000"/>
      </right>
      <top style="double">
        <color rgb="FF000000"/>
      </top>
      <bottom/>
      <diagonal/>
    </border>
    <border>
      <left/>
      <right style="thin">
        <color rgb="FF000000"/>
      </right>
      <top/>
      <bottom style="thin">
        <color rgb="FF000000"/>
      </bottom>
      <diagonal/>
    </border>
    <border>
      <left style="thin">
        <color rgb="FF000000"/>
      </left>
      <right/>
      <top style="double">
        <color rgb="FF000000"/>
      </top>
      <bottom style="thin">
        <color rgb="FF000000"/>
      </bottom>
      <diagonal/>
    </border>
    <border>
      <left/>
      <right/>
      <top style="double">
        <color rgb="FF000000"/>
      </top>
      <bottom style="thin">
        <color rgb="FF000000"/>
      </bottom>
      <diagonal/>
    </border>
    <border>
      <left/>
      <right/>
      <top style="double">
        <color rgb="FF000000"/>
      </top>
      <bottom style="thin">
        <color rgb="FF000000"/>
      </bottom>
      <diagonal/>
    </border>
    <border>
      <left/>
      <right style="thin">
        <color rgb="FF000000"/>
      </right>
      <top style="double">
        <color rgb="FF000000"/>
      </top>
      <bottom style="thin">
        <color rgb="FF000000"/>
      </bottom>
      <diagonal/>
    </border>
    <border>
      <left/>
      <right style="thin">
        <color rgb="FF000000"/>
      </right>
      <top style="double">
        <color rgb="FF000000"/>
      </top>
      <bottom style="thin">
        <color rgb="FF000000"/>
      </bottom>
      <diagonal/>
    </border>
    <border>
      <left style="hair">
        <color rgb="FF000000"/>
      </left>
      <right/>
      <top/>
      <bottom/>
      <diagonal/>
    </border>
    <border>
      <left style="thin">
        <color rgb="FF000000"/>
      </left>
      <right/>
      <top style="double">
        <color rgb="FF000000"/>
      </top>
      <bottom/>
      <diagonal/>
    </border>
    <border>
      <left/>
      <right style="thin">
        <color rgb="FF000000"/>
      </right>
      <top style="hair">
        <color rgb="FF000000"/>
      </top>
      <bottom/>
      <diagonal/>
    </border>
    <border>
      <left style="hair">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double">
        <color rgb="FF000000"/>
      </bottom>
      <diagonal/>
    </border>
    <border>
      <left/>
      <right/>
      <top/>
      <bottom style="double">
        <color rgb="FF000000"/>
      </bottom>
      <diagonal/>
    </border>
    <border>
      <left/>
      <right style="thin">
        <color rgb="FF000000"/>
      </right>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top/>
      <bottom style="double">
        <color rgb="FF000000"/>
      </bottom>
      <diagonal/>
    </border>
    <border>
      <left/>
      <right/>
      <top/>
      <bottom style="double">
        <color rgb="FF000000"/>
      </bottom>
      <diagonal/>
    </border>
    <border>
      <left/>
      <right style="thin">
        <color rgb="FF000000"/>
      </right>
      <top/>
      <bottom style="double">
        <color rgb="FF000000"/>
      </bottom>
      <diagonal/>
    </border>
    <border>
      <left style="double">
        <color rgb="FF000000"/>
      </left>
      <right/>
      <top/>
      <bottom style="double">
        <color rgb="FF000000"/>
      </bottom>
      <diagonal/>
    </border>
    <border>
      <left/>
      <right style="double">
        <color rgb="FF000000"/>
      </right>
      <top/>
      <bottom style="thin">
        <color rgb="FF000000"/>
      </bottom>
      <diagonal/>
    </border>
    <border>
      <left style="double">
        <color rgb="FF000000"/>
      </left>
      <right style="double">
        <color rgb="FF000000"/>
      </right>
      <top style="double">
        <color rgb="FF000000"/>
      </top>
      <bottom/>
      <diagonal/>
    </border>
    <border>
      <left style="double">
        <color rgb="FF000000"/>
      </left>
      <right/>
      <top style="double">
        <color rgb="FF000000"/>
      </top>
      <bottom/>
      <diagonal/>
    </border>
    <border>
      <left style="double">
        <color rgb="FF000000"/>
      </left>
      <right style="double">
        <color rgb="FF000000"/>
      </right>
      <top/>
      <bottom style="double">
        <color rgb="FF000000"/>
      </bottom>
      <diagonal/>
    </border>
    <border>
      <left style="double">
        <color rgb="FF000000"/>
      </left>
      <right/>
      <top/>
      <bottom style="double">
        <color rgb="FF000000"/>
      </bottom>
      <diagonal/>
    </border>
    <border>
      <left style="double">
        <color rgb="FF000000"/>
      </left>
      <right style="thin">
        <color rgb="FF000000"/>
      </right>
      <top/>
      <bottom/>
      <diagonal/>
    </border>
    <border>
      <left style="thin">
        <color rgb="FF000000"/>
      </left>
      <right style="thin">
        <color rgb="FF000000"/>
      </right>
      <top style="double">
        <color rgb="FF000000"/>
      </top>
      <bottom/>
      <diagonal/>
    </border>
    <border>
      <left style="thin">
        <color rgb="FF000000"/>
      </left>
      <right style="double">
        <color rgb="FF000000"/>
      </right>
      <top style="double">
        <color rgb="FF000000"/>
      </top>
      <bottom/>
      <diagonal/>
    </border>
    <border>
      <left style="thin">
        <color rgb="FF000000"/>
      </left>
      <right style="double">
        <color rgb="FF000000"/>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top style="double">
        <color rgb="FF000000"/>
      </top>
      <bottom style="double">
        <color rgb="FF000000"/>
      </bottom>
      <diagonal/>
    </border>
    <border>
      <left/>
      <right style="thin">
        <color rgb="FF000000"/>
      </right>
      <top style="double">
        <color rgb="FF000000"/>
      </top>
      <bottom style="double">
        <color rgb="FF000000"/>
      </bottom>
      <diagonal/>
    </border>
    <border>
      <left/>
      <right style="double">
        <color rgb="FF000000"/>
      </right>
      <top style="double">
        <color rgb="FF000000"/>
      </top>
      <bottom style="double">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double">
        <color rgb="FF000000"/>
      </top>
      <bottom style="double">
        <color rgb="FF000000"/>
      </bottom>
      <diagonal/>
    </border>
    <border>
      <left/>
      <right style="thin">
        <color rgb="FF000000"/>
      </right>
      <top style="double">
        <color rgb="FF000000"/>
      </top>
      <bottom style="double">
        <color rgb="FF000000"/>
      </bottom>
      <diagonal/>
    </border>
    <border>
      <left style="thin">
        <color rgb="FF000000"/>
      </left>
      <right/>
      <top style="thin">
        <color rgb="FF000000"/>
      </top>
      <bottom style="double">
        <color rgb="FF000000"/>
      </bottom>
      <diagonal/>
    </border>
    <border>
      <left/>
      <right/>
      <top style="thin">
        <color rgb="FF000000"/>
      </top>
      <bottom style="double">
        <color rgb="FF000000"/>
      </bottom>
      <diagonal/>
    </border>
    <border>
      <left/>
      <right style="thin">
        <color rgb="FF000000"/>
      </right>
      <top style="thin">
        <color rgb="FF000000"/>
      </top>
      <bottom style="double">
        <color rgb="FF000000"/>
      </bottom>
      <diagonal/>
    </border>
    <border>
      <left style="thin">
        <color rgb="FF000000"/>
      </left>
      <right style="thin">
        <color rgb="FF000000"/>
      </right>
      <top style="double">
        <color rgb="FF000000"/>
      </top>
      <bottom style="thin">
        <color rgb="FF000000"/>
      </bottom>
      <diagonal/>
    </border>
    <border>
      <left/>
      <right style="thin">
        <color rgb="FF000000"/>
      </right>
      <top style="double">
        <color rgb="FF000000"/>
      </top>
      <bottom/>
      <diagonal/>
    </border>
    <border>
      <left style="hair">
        <color rgb="FF000000"/>
      </left>
      <right/>
      <top/>
      <bottom style="double">
        <color rgb="FF000000"/>
      </bottom>
      <diagonal/>
    </border>
    <border>
      <left/>
      <right style="hair">
        <color rgb="FF000000"/>
      </right>
      <top/>
      <bottom style="hair">
        <color rgb="FF000000"/>
      </bottom>
      <diagonal/>
    </border>
    <border>
      <left/>
      <right style="double">
        <color rgb="FF000000"/>
      </right>
      <top style="double">
        <color rgb="FF000000"/>
      </top>
      <bottom style="double">
        <color rgb="FF000000"/>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top style="double">
        <color rgb="FF000000"/>
      </top>
      <bottom style="thin">
        <color rgb="FF000000"/>
      </bottom>
      <diagonal/>
    </border>
    <border>
      <left style="hair">
        <color rgb="FF000000"/>
      </left>
      <right style="hair">
        <color rgb="FF000000"/>
      </right>
      <top style="hair">
        <color rgb="FF000000"/>
      </top>
      <bottom/>
      <diagonal/>
    </border>
    <border>
      <left style="hair">
        <color rgb="FF000000"/>
      </left>
      <right style="double">
        <color rgb="FF000000"/>
      </right>
      <top/>
      <bottom style="hair">
        <color rgb="FF000000"/>
      </bottom>
      <diagonal/>
    </border>
    <border>
      <left/>
      <right style="double">
        <color rgb="FF000000"/>
      </right>
      <top style="thin">
        <color rgb="FF000000"/>
      </top>
      <bottom style="double">
        <color rgb="FF000000"/>
      </bottom>
      <diagonal/>
    </border>
    <border>
      <left style="hair">
        <color rgb="FF000000"/>
      </left>
      <right style="hair">
        <color rgb="FF000000"/>
      </right>
      <top/>
      <bottom/>
      <diagonal/>
    </border>
    <border>
      <left/>
      <right style="thin">
        <color rgb="FF000000"/>
      </right>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477">
    <xf numFmtId="0" fontId="0" fillId="0" borderId="0" xfId="0"/>
    <xf numFmtId="0" fontId="3" fillId="0" borderId="0" xfId="0" applyFont="1" applyAlignment="1">
      <alignment vertical="center" wrapText="1"/>
    </xf>
    <xf numFmtId="0" fontId="4" fillId="2" borderId="4" xfId="0" applyFont="1" applyFill="1" applyBorder="1" applyAlignment="1">
      <alignment horizontal="center" vertical="center" wrapText="1"/>
    </xf>
    <xf numFmtId="0" fontId="3" fillId="2" borderId="5" xfId="0" applyFont="1" applyFill="1" applyBorder="1" applyAlignment="1">
      <alignment vertical="center" wrapText="1"/>
    </xf>
    <xf numFmtId="0" fontId="5" fillId="0" borderId="6" xfId="0" applyFont="1" applyBorder="1" applyAlignment="1">
      <alignment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4" fontId="6" fillId="0" borderId="8" xfId="0" applyNumberFormat="1" applyFont="1" applyBorder="1" applyAlignment="1">
      <alignment horizontal="left" vertical="center" wrapText="1"/>
    </xf>
    <xf numFmtId="4" fontId="6" fillId="0" borderId="8" xfId="0" applyNumberFormat="1" applyFont="1" applyBorder="1" applyAlignment="1">
      <alignment horizontal="center" vertical="center" wrapText="1"/>
    </xf>
    <xf numFmtId="4" fontId="6" fillId="0" borderId="9" xfId="0" applyNumberFormat="1" applyFont="1" applyBorder="1" applyAlignment="1">
      <alignment horizontal="center" vertical="center" wrapText="1"/>
    </xf>
    <xf numFmtId="9" fontId="6" fillId="0" borderId="9" xfId="0" applyNumberFormat="1" applyFont="1" applyBorder="1" applyAlignment="1">
      <alignment horizontal="center" vertical="center" wrapText="1"/>
    </xf>
    <xf numFmtId="4" fontId="6" fillId="0" borderId="10" xfId="0" applyNumberFormat="1"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4" fontId="5" fillId="0" borderId="13" xfId="0" applyNumberFormat="1" applyFont="1" applyBorder="1" applyAlignment="1">
      <alignment horizontal="center" vertical="center" wrapText="1"/>
    </xf>
    <xf numFmtId="165" fontId="5" fillId="0" borderId="13" xfId="0" applyNumberFormat="1" applyFont="1" applyBorder="1" applyAlignment="1">
      <alignment horizontal="center" vertical="center" wrapText="1"/>
    </xf>
    <xf numFmtId="10" fontId="5" fillId="0" borderId="12" xfId="0" applyNumberFormat="1" applyFont="1" applyBorder="1" applyAlignment="1">
      <alignment horizontal="center" vertical="center" wrapText="1"/>
    </xf>
    <xf numFmtId="165" fontId="5" fillId="0" borderId="14" xfId="0" applyNumberFormat="1" applyFont="1" applyBorder="1" applyAlignment="1">
      <alignment horizontal="center" vertical="center" wrapText="1"/>
    </xf>
    <xf numFmtId="0" fontId="3" fillId="0" borderId="12" xfId="0" applyFont="1" applyBorder="1" applyAlignment="1">
      <alignment horizontal="center" vertical="center" wrapText="1"/>
    </xf>
    <xf numFmtId="0" fontId="5" fillId="0" borderId="13" xfId="0" applyFont="1" applyBorder="1" applyAlignment="1">
      <alignment horizontal="center" vertical="center" wrapText="1"/>
    </xf>
    <xf numFmtId="4" fontId="5" fillId="0" borderId="13" xfId="0" applyNumberFormat="1" applyFont="1" applyBorder="1" applyAlignment="1">
      <alignment horizontal="left" vertical="center" wrapText="1"/>
    </xf>
    <xf numFmtId="4" fontId="3" fillId="0" borderId="13" xfId="0" applyNumberFormat="1" applyFont="1" applyBorder="1" applyAlignment="1">
      <alignment horizontal="center" vertical="center" wrapText="1"/>
    </xf>
    <xf numFmtId="4" fontId="5" fillId="0" borderId="12" xfId="0" applyNumberFormat="1" applyFont="1" applyBorder="1" applyAlignment="1">
      <alignment horizontal="center" vertical="center" wrapText="1"/>
    </xf>
    <xf numFmtId="4" fontId="5" fillId="0" borderId="0" xfId="0" applyNumberFormat="1" applyFont="1" applyAlignment="1">
      <alignment horizontal="center" vertical="center" wrapText="1"/>
    </xf>
    <xf numFmtId="0" fontId="3" fillId="2" borderId="5" xfId="0" applyFont="1" applyFill="1" applyBorder="1" applyAlignment="1">
      <alignment horizontal="center" vertical="center" wrapText="1"/>
    </xf>
    <xf numFmtId="0" fontId="3" fillId="0" borderId="0" xfId="0" applyFont="1" applyAlignment="1">
      <alignment horizontal="center" vertical="center" wrapText="1"/>
    </xf>
    <xf numFmtId="4" fontId="3" fillId="0" borderId="0" xfId="0" applyNumberFormat="1" applyFont="1" applyAlignment="1">
      <alignment horizontal="center" vertical="center" wrapText="1"/>
    </xf>
    <xf numFmtId="164" fontId="3" fillId="0" borderId="0" xfId="0" applyNumberFormat="1" applyFont="1"/>
    <xf numFmtId="0" fontId="3" fillId="0" borderId="0" xfId="0" applyFont="1"/>
    <xf numFmtId="0" fontId="3" fillId="2" borderId="18" xfId="0" applyFont="1" applyFill="1" applyBorder="1"/>
    <xf numFmtId="0" fontId="3" fillId="2" borderId="5" xfId="0" applyFont="1" applyFill="1" applyBorder="1"/>
    <xf numFmtId="9" fontId="3" fillId="0" borderId="0" xfId="0" applyNumberFormat="1" applyFont="1"/>
    <xf numFmtId="49" fontId="6" fillId="2" borderId="20" xfId="0" applyNumberFormat="1" applyFont="1" applyFill="1" applyBorder="1" applyAlignment="1">
      <alignment horizontal="right" vertical="center"/>
    </xf>
    <xf numFmtId="49" fontId="6" fillId="2" borderId="21" xfId="0" applyNumberFormat="1" applyFont="1" applyFill="1" applyBorder="1" applyAlignment="1">
      <alignment horizontal="center" vertical="center"/>
    </xf>
    <xf numFmtId="4" fontId="5" fillId="5" borderId="5" xfId="0" applyNumberFormat="1" applyFont="1" applyFill="1" applyBorder="1" applyAlignment="1">
      <alignment vertical="top"/>
    </xf>
    <xf numFmtId="4" fontId="5" fillId="6" borderId="28" xfId="0" applyNumberFormat="1" applyFont="1" applyFill="1" applyBorder="1" applyAlignment="1">
      <alignment horizontal="center" vertical="center"/>
    </xf>
    <xf numFmtId="4" fontId="5" fillId="5" borderId="29" xfId="0" applyNumberFormat="1" applyFont="1" applyFill="1" applyBorder="1" applyAlignment="1">
      <alignment vertical="center"/>
    </xf>
    <xf numFmtId="4" fontId="5" fillId="6" borderId="29" xfId="0" applyNumberFormat="1" applyFont="1" applyFill="1" applyBorder="1" applyAlignment="1">
      <alignment vertical="center"/>
    </xf>
    <xf numFmtId="4" fontId="5" fillId="5" borderId="30" xfId="0" applyNumberFormat="1" applyFont="1" applyFill="1" applyBorder="1" applyAlignment="1">
      <alignment vertical="center"/>
    </xf>
    <xf numFmtId="4" fontId="5" fillId="5" borderId="5" xfId="0" applyNumberFormat="1" applyFont="1" applyFill="1" applyBorder="1" applyAlignment="1">
      <alignment vertical="center"/>
    </xf>
    <xf numFmtId="4" fontId="5" fillId="5" borderId="34" xfId="0" applyNumberFormat="1" applyFont="1" applyFill="1" applyBorder="1" applyAlignment="1">
      <alignment vertical="center"/>
    </xf>
    <xf numFmtId="4" fontId="5" fillId="0" borderId="29" xfId="0" applyNumberFormat="1" applyFont="1" applyBorder="1" applyAlignment="1">
      <alignment vertical="center"/>
    </xf>
    <xf numFmtId="4" fontId="5" fillId="5" borderId="38" xfId="0" applyNumberFormat="1" applyFont="1" applyFill="1" applyBorder="1" applyAlignment="1">
      <alignment vertical="center"/>
    </xf>
    <xf numFmtId="49" fontId="6" fillId="2" borderId="21" xfId="0" applyNumberFormat="1" applyFont="1" applyFill="1" applyBorder="1" applyAlignment="1">
      <alignment horizontal="left" vertical="center"/>
    </xf>
    <xf numFmtId="0" fontId="6" fillId="2" borderId="8" xfId="0" applyFont="1" applyFill="1" applyBorder="1" applyAlignment="1">
      <alignment horizontal="center" vertical="center"/>
    </xf>
    <xf numFmtId="4" fontId="6" fillId="0" borderId="8" xfId="0" applyNumberFormat="1" applyFont="1" applyBorder="1" applyAlignment="1">
      <alignment horizontal="left" vertical="center"/>
    </xf>
    <xf numFmtId="4" fontId="6" fillId="0" borderId="8" xfId="0" applyNumberFormat="1" applyFont="1" applyBorder="1" applyAlignment="1">
      <alignment horizontal="center" vertical="center"/>
    </xf>
    <xf numFmtId="4" fontId="6" fillId="0" borderId="9" xfId="0" applyNumberFormat="1" applyFont="1" applyBorder="1" applyAlignment="1">
      <alignment horizontal="center" wrapText="1"/>
    </xf>
    <xf numFmtId="0" fontId="6" fillId="2" borderId="39" xfId="0" applyFont="1" applyFill="1" applyBorder="1" applyAlignment="1">
      <alignment horizontal="center" vertical="top"/>
    </xf>
    <xf numFmtId="0" fontId="6" fillId="2" borderId="39" xfId="0" applyFont="1" applyFill="1" applyBorder="1" applyAlignment="1">
      <alignment horizontal="left" vertical="top"/>
    </xf>
    <xf numFmtId="4" fontId="6" fillId="5" borderId="40" xfId="0" applyNumberFormat="1" applyFont="1" applyFill="1" applyBorder="1" applyAlignment="1">
      <alignment horizontal="left" vertical="top"/>
    </xf>
    <xf numFmtId="4" fontId="6" fillId="5" borderId="41" xfId="0" applyNumberFormat="1" applyFont="1" applyFill="1" applyBorder="1" applyAlignment="1">
      <alignment horizontal="center" vertical="top"/>
    </xf>
    <xf numFmtId="4" fontId="6" fillId="5" borderId="41" xfId="0" applyNumberFormat="1" applyFont="1" applyFill="1" applyBorder="1" applyAlignment="1">
      <alignment horizontal="left" vertical="top"/>
    </xf>
    <xf numFmtId="165" fontId="5" fillId="5" borderId="39" xfId="0" applyNumberFormat="1" applyFont="1" applyFill="1" applyBorder="1" applyAlignment="1">
      <alignment horizontal="center" vertical="top"/>
    </xf>
    <xf numFmtId="0" fontId="5" fillId="2" borderId="39" xfId="0" applyFont="1" applyFill="1" applyBorder="1" applyAlignment="1">
      <alignment horizontal="center" vertical="top"/>
    </xf>
    <xf numFmtId="0" fontId="5" fillId="2" borderId="41" xfId="0" applyFont="1" applyFill="1" applyBorder="1" applyAlignment="1">
      <alignment horizontal="center" vertical="top"/>
    </xf>
    <xf numFmtId="4" fontId="5" fillId="2" borderId="41" xfId="0" applyNumberFormat="1" applyFont="1" applyFill="1" applyBorder="1" applyAlignment="1">
      <alignment horizontal="left" vertical="top" wrapText="1"/>
    </xf>
    <xf numFmtId="4" fontId="5" fillId="5" borderId="41" xfId="0" applyNumberFormat="1" applyFont="1" applyFill="1" applyBorder="1" applyAlignment="1">
      <alignment horizontal="center" vertical="top"/>
    </xf>
    <xf numFmtId="166" fontId="5" fillId="5" borderId="39" xfId="0" applyNumberFormat="1" applyFont="1" applyFill="1" applyBorder="1" applyAlignment="1">
      <alignment horizontal="center" vertical="top"/>
    </xf>
    <xf numFmtId="4" fontId="6" fillId="2" borderId="39" xfId="0" applyNumberFormat="1" applyFont="1" applyFill="1" applyBorder="1" applyAlignment="1">
      <alignment horizontal="left" vertical="center" wrapText="1"/>
    </xf>
    <xf numFmtId="0" fontId="5" fillId="2" borderId="39" xfId="0" applyFont="1" applyFill="1" applyBorder="1" applyAlignment="1">
      <alignment horizontal="center" vertical="center" wrapText="1"/>
    </xf>
    <xf numFmtId="0" fontId="5" fillId="2" borderId="41" xfId="0" applyFont="1" applyFill="1" applyBorder="1" applyAlignment="1">
      <alignment horizontal="center" vertical="center" wrapText="1"/>
    </xf>
    <xf numFmtId="4" fontId="5" fillId="5" borderId="41" xfId="0" applyNumberFormat="1" applyFont="1" applyFill="1" applyBorder="1" applyAlignment="1">
      <alignment horizontal="center" vertical="center" wrapText="1"/>
    </xf>
    <xf numFmtId="166" fontId="5" fillId="5" borderId="39" xfId="0" applyNumberFormat="1" applyFont="1" applyFill="1" applyBorder="1" applyAlignment="1">
      <alignment horizontal="center" vertical="center" wrapText="1"/>
    </xf>
    <xf numFmtId="165" fontId="5" fillId="5" borderId="39" xfId="0" applyNumberFormat="1" applyFont="1" applyFill="1" applyBorder="1" applyAlignment="1">
      <alignment horizontal="center" vertical="center" wrapText="1"/>
    </xf>
    <xf numFmtId="4" fontId="5" fillId="5" borderId="5" xfId="0" applyNumberFormat="1" applyFont="1" applyFill="1" applyBorder="1" applyAlignment="1">
      <alignment vertical="top" wrapText="1"/>
    </xf>
    <xf numFmtId="0" fontId="7" fillId="0" borderId="0" xfId="0" applyFont="1" applyAlignment="1">
      <alignment wrapText="1"/>
    </xf>
    <xf numFmtId="4" fontId="5" fillId="2" borderId="41" xfId="0" applyNumberFormat="1" applyFont="1" applyFill="1" applyBorder="1" applyAlignment="1">
      <alignment horizontal="left" vertical="center" wrapText="1"/>
    </xf>
    <xf numFmtId="0" fontId="5" fillId="0" borderId="13" xfId="0" applyFont="1" applyBorder="1" applyAlignment="1">
      <alignment horizontal="center" vertical="center"/>
    </xf>
    <xf numFmtId="4" fontId="5" fillId="0" borderId="13" xfId="0" applyNumberFormat="1" applyFont="1" applyBorder="1" applyAlignment="1">
      <alignment horizontal="center" vertical="center"/>
    </xf>
    <xf numFmtId="166" fontId="5" fillId="0" borderId="12" xfId="0" applyNumberFormat="1" applyFont="1" applyBorder="1" applyAlignment="1">
      <alignment horizontal="center" vertical="top"/>
    </xf>
    <xf numFmtId="165" fontId="5" fillId="0" borderId="12" xfId="0" applyNumberFormat="1" applyFont="1" applyBorder="1" applyAlignment="1">
      <alignment horizontal="center" vertical="center"/>
    </xf>
    <xf numFmtId="4" fontId="5" fillId="2" borderId="42" xfId="0" applyNumberFormat="1" applyFont="1" applyFill="1" applyBorder="1" applyAlignment="1">
      <alignment horizontal="left" vertical="center" wrapText="1"/>
    </xf>
    <xf numFmtId="0" fontId="3" fillId="0" borderId="12" xfId="0" applyFont="1" applyBorder="1" applyAlignment="1">
      <alignment horizontal="center" vertical="center"/>
    </xf>
    <xf numFmtId="166" fontId="3" fillId="0" borderId="12" xfId="0" applyNumberFormat="1" applyFont="1" applyBorder="1" applyAlignment="1">
      <alignment horizontal="center" vertical="center"/>
    </xf>
    <xf numFmtId="0" fontId="3" fillId="2" borderId="39" xfId="0" applyFont="1" applyFill="1" applyBorder="1" applyAlignment="1">
      <alignment horizontal="center" vertical="center"/>
    </xf>
    <xf numFmtId="0" fontId="5" fillId="2" borderId="41" xfId="0" applyFont="1" applyFill="1" applyBorder="1" applyAlignment="1">
      <alignment horizontal="center" vertical="center"/>
    </xf>
    <xf numFmtId="4" fontId="5" fillId="5" borderId="41" xfId="0" applyNumberFormat="1" applyFont="1" applyFill="1" applyBorder="1" applyAlignment="1">
      <alignment horizontal="center" vertical="center"/>
    </xf>
    <xf numFmtId="166" fontId="3" fillId="5" borderId="39" xfId="0" applyNumberFormat="1" applyFont="1" applyFill="1" applyBorder="1" applyAlignment="1">
      <alignment horizontal="center" vertical="center"/>
    </xf>
    <xf numFmtId="165" fontId="5" fillId="5" borderId="39" xfId="0" applyNumberFormat="1" applyFont="1" applyFill="1" applyBorder="1" applyAlignment="1">
      <alignment horizontal="center" vertical="center"/>
    </xf>
    <xf numFmtId="4" fontId="6" fillId="2" borderId="39" xfId="0" applyNumberFormat="1" applyFont="1" applyFill="1" applyBorder="1" applyAlignment="1">
      <alignment horizontal="left" vertical="top"/>
    </xf>
    <xf numFmtId="0" fontId="3" fillId="2" borderId="39" xfId="0" applyFont="1" applyFill="1" applyBorder="1" applyAlignment="1">
      <alignment horizontal="center" vertical="top"/>
    </xf>
    <xf numFmtId="166" fontId="5" fillId="5" borderId="39" xfId="0" applyNumberFormat="1" applyFont="1" applyFill="1" applyBorder="1" applyAlignment="1">
      <alignment horizontal="center" vertical="center"/>
    </xf>
    <xf numFmtId="49" fontId="5" fillId="2" borderId="43" xfId="0" applyNumberFormat="1" applyFont="1" applyFill="1" applyBorder="1" applyAlignment="1">
      <alignment horizontal="center" vertical="top"/>
    </xf>
    <xf numFmtId="49" fontId="5" fillId="2" borderId="44" xfId="0" applyNumberFormat="1" applyFont="1" applyFill="1" applyBorder="1" applyAlignment="1">
      <alignment horizontal="center" vertical="top"/>
    </xf>
    <xf numFmtId="165" fontId="6" fillId="4" borderId="47" xfId="0" applyNumberFormat="1" applyFont="1" applyFill="1" applyBorder="1" applyAlignment="1">
      <alignment horizontal="center" vertical="top"/>
    </xf>
    <xf numFmtId="0" fontId="6" fillId="0" borderId="12" xfId="0" applyFont="1" applyBorder="1" applyAlignment="1">
      <alignment horizontal="center" vertical="top"/>
    </xf>
    <xf numFmtId="4" fontId="6" fillId="0" borderId="13" xfId="0" applyNumberFormat="1" applyFont="1" applyBorder="1" applyAlignment="1">
      <alignment horizontal="center" vertical="top"/>
    </xf>
    <xf numFmtId="4" fontId="6" fillId="0" borderId="13" xfId="0" applyNumberFormat="1" applyFont="1" applyBorder="1" applyAlignment="1">
      <alignment horizontal="left" vertical="top"/>
    </xf>
    <xf numFmtId="165" fontId="5" fillId="0" borderId="12" xfId="0" applyNumberFormat="1" applyFont="1" applyBorder="1" applyAlignment="1">
      <alignment horizontal="center" vertical="top"/>
    </xf>
    <xf numFmtId="0" fontId="5" fillId="2" borderId="5" xfId="0" applyFont="1" applyFill="1" applyBorder="1" applyAlignment="1">
      <alignment vertical="center"/>
    </xf>
    <xf numFmtId="4" fontId="5" fillId="5" borderId="5" xfId="0" applyNumberFormat="1" applyFont="1" applyFill="1" applyBorder="1" applyAlignment="1">
      <alignment horizontal="center" vertical="center"/>
    </xf>
    <xf numFmtId="164" fontId="8" fillId="0" borderId="0" xfId="0" applyNumberFormat="1" applyFont="1" applyAlignment="1">
      <alignment vertical="center" wrapText="1"/>
    </xf>
    <xf numFmtId="0" fontId="8" fillId="0" borderId="0" xfId="0" applyFont="1" applyAlignment="1">
      <alignment vertical="center" wrapText="1"/>
    </xf>
    <xf numFmtId="0" fontId="8" fillId="2" borderId="18" xfId="0" applyFont="1" applyFill="1" applyBorder="1" applyAlignment="1">
      <alignment vertical="center" wrapText="1"/>
    </xf>
    <xf numFmtId="0" fontId="8" fillId="2" borderId="5" xfId="0" applyFont="1" applyFill="1" applyBorder="1" applyAlignment="1">
      <alignment vertical="center" wrapText="1"/>
    </xf>
    <xf numFmtId="9" fontId="8" fillId="0" borderId="0" xfId="0" applyNumberFormat="1" applyFont="1" applyAlignment="1">
      <alignment vertical="center" wrapText="1"/>
    </xf>
    <xf numFmtId="49" fontId="9" fillId="2" borderId="20" xfId="0" applyNumberFormat="1" applyFont="1" applyFill="1" applyBorder="1" applyAlignment="1">
      <alignment horizontal="right" vertical="center" wrapText="1"/>
    </xf>
    <xf numFmtId="49" fontId="10" fillId="2" borderId="21" xfId="0" applyNumberFormat="1" applyFont="1" applyFill="1" applyBorder="1" applyAlignment="1">
      <alignment horizontal="center" vertical="center" wrapText="1"/>
    </xf>
    <xf numFmtId="4" fontId="5" fillId="5" borderId="5" xfId="0" applyNumberFormat="1" applyFont="1" applyFill="1" applyBorder="1" applyAlignment="1">
      <alignment vertical="center" wrapText="1"/>
    </xf>
    <xf numFmtId="4" fontId="5" fillId="6" borderId="28" xfId="0" applyNumberFormat="1" applyFont="1" applyFill="1" applyBorder="1" applyAlignment="1">
      <alignment horizontal="center" vertical="center" wrapText="1"/>
    </xf>
    <xf numFmtId="4" fontId="5" fillId="5" borderId="29" xfId="0" applyNumberFormat="1" applyFont="1" applyFill="1" applyBorder="1" applyAlignment="1">
      <alignment vertical="center" wrapText="1"/>
    </xf>
    <xf numFmtId="4" fontId="5" fillId="5" borderId="30" xfId="0" applyNumberFormat="1" applyFont="1" applyFill="1" applyBorder="1" applyAlignment="1">
      <alignment vertical="center" wrapText="1"/>
    </xf>
    <xf numFmtId="4" fontId="5" fillId="5" borderId="41" xfId="0" applyNumberFormat="1" applyFont="1" applyFill="1" applyBorder="1" applyAlignment="1">
      <alignment vertical="center" wrapText="1"/>
    </xf>
    <xf numFmtId="49" fontId="10" fillId="2" borderId="20" xfId="0" applyNumberFormat="1" applyFont="1" applyFill="1" applyBorder="1" applyAlignment="1">
      <alignment horizontal="right" vertical="center" wrapText="1"/>
    </xf>
    <xf numFmtId="49" fontId="10" fillId="2" borderId="21" xfId="0" applyNumberFormat="1" applyFont="1" applyFill="1" applyBorder="1" applyAlignment="1">
      <alignment horizontal="left" vertical="center" wrapText="1"/>
    </xf>
    <xf numFmtId="0" fontId="6" fillId="2" borderId="39" xfId="0" applyFont="1" applyFill="1" applyBorder="1" applyAlignment="1">
      <alignment horizontal="center" vertical="center" wrapText="1"/>
    </xf>
    <xf numFmtId="0" fontId="6" fillId="2" borderId="39" xfId="0" applyFont="1" applyFill="1" applyBorder="1" applyAlignment="1">
      <alignment horizontal="left" vertical="center" wrapText="1"/>
    </xf>
    <xf numFmtId="4" fontId="6" fillId="5" borderId="40" xfId="0" applyNumberFormat="1" applyFont="1" applyFill="1" applyBorder="1" applyAlignment="1">
      <alignment horizontal="left" vertical="center" wrapText="1"/>
    </xf>
    <xf numFmtId="4" fontId="6" fillId="5" borderId="41" xfId="0" applyNumberFormat="1" applyFont="1" applyFill="1" applyBorder="1" applyAlignment="1">
      <alignment horizontal="center" vertical="center" wrapText="1"/>
    </xf>
    <xf numFmtId="4" fontId="6" fillId="5" borderId="41" xfId="0" applyNumberFormat="1" applyFont="1" applyFill="1" applyBorder="1" applyAlignment="1">
      <alignment horizontal="left" vertical="center" wrapText="1"/>
    </xf>
    <xf numFmtId="0" fontId="4" fillId="2" borderId="39" xfId="0" applyFont="1" applyFill="1" applyBorder="1" applyAlignment="1">
      <alignment horizontal="center" vertical="center" wrapText="1"/>
    </xf>
    <xf numFmtId="0" fontId="3" fillId="2" borderId="39" xfId="0" applyFont="1" applyFill="1" applyBorder="1" applyAlignment="1">
      <alignment horizontal="center" vertical="center" wrapText="1"/>
    </xf>
    <xf numFmtId="4" fontId="4" fillId="2" borderId="39" xfId="0" applyNumberFormat="1" applyFont="1" applyFill="1" applyBorder="1" applyAlignment="1">
      <alignment horizontal="left" vertical="center" wrapText="1"/>
    </xf>
    <xf numFmtId="166" fontId="3" fillId="5" borderId="39" xfId="0" applyNumberFormat="1" applyFont="1" applyFill="1" applyBorder="1" applyAlignment="1">
      <alignment horizontal="center" vertical="center" wrapText="1"/>
    </xf>
    <xf numFmtId="49" fontId="5" fillId="2" borderId="43" xfId="0" applyNumberFormat="1" applyFont="1" applyFill="1" applyBorder="1" applyAlignment="1">
      <alignment horizontal="center" vertical="center" wrapText="1"/>
    </xf>
    <xf numFmtId="49" fontId="5" fillId="2" borderId="44" xfId="0" applyNumberFormat="1" applyFont="1" applyFill="1" applyBorder="1" applyAlignment="1">
      <alignment horizontal="center" vertical="center" wrapText="1"/>
    </xf>
    <xf numFmtId="165" fontId="6" fillId="4" borderId="47" xfId="0" applyNumberFormat="1" applyFont="1" applyFill="1" applyBorder="1" applyAlignment="1">
      <alignment horizontal="center" vertical="center" wrapText="1"/>
    </xf>
    <xf numFmtId="0" fontId="5" fillId="2" borderId="5" xfId="0" applyFont="1" applyFill="1" applyBorder="1" applyAlignment="1">
      <alignment vertical="center" wrapText="1"/>
    </xf>
    <xf numFmtId="4" fontId="5" fillId="5" borderId="5" xfId="0" applyNumberFormat="1" applyFont="1" applyFill="1" applyBorder="1" applyAlignment="1">
      <alignment horizontal="center" vertical="center" wrapText="1"/>
    </xf>
    <xf numFmtId="4" fontId="3" fillId="6" borderId="28" xfId="0" applyNumberFormat="1" applyFont="1" applyFill="1" applyBorder="1" applyAlignment="1">
      <alignment horizontal="center" vertical="center" wrapText="1"/>
    </xf>
    <xf numFmtId="4" fontId="5" fillId="5" borderId="38" xfId="0" applyNumberFormat="1" applyFont="1" applyFill="1" applyBorder="1" applyAlignment="1">
      <alignment vertical="center" wrapText="1"/>
    </xf>
    <xf numFmtId="4" fontId="5" fillId="5" borderId="48" xfId="0" applyNumberFormat="1" applyFont="1" applyFill="1" applyBorder="1" applyAlignment="1">
      <alignment vertical="center" wrapText="1"/>
    </xf>
    <xf numFmtId="49" fontId="9" fillId="2" borderId="21" xfId="0" applyNumberFormat="1" applyFont="1" applyFill="1" applyBorder="1" applyAlignment="1">
      <alignment horizontal="left" vertical="center" wrapText="1"/>
    </xf>
    <xf numFmtId="49" fontId="5" fillId="2" borderId="49" xfId="0" applyNumberFormat="1" applyFont="1" applyFill="1" applyBorder="1" applyAlignment="1">
      <alignment horizontal="center" vertical="center" wrapText="1"/>
    </xf>
    <xf numFmtId="49" fontId="5" fillId="2" borderId="50" xfId="0" applyNumberFormat="1" applyFont="1" applyFill="1" applyBorder="1" applyAlignment="1">
      <alignment horizontal="center" vertical="center" wrapText="1"/>
    </xf>
    <xf numFmtId="165" fontId="6" fillId="4" borderId="53" xfId="0" applyNumberFormat="1" applyFont="1" applyFill="1" applyBorder="1" applyAlignment="1">
      <alignment horizontal="center" vertical="center" wrapText="1"/>
    </xf>
    <xf numFmtId="0" fontId="8" fillId="0" borderId="54" xfId="0" applyFont="1" applyBorder="1" applyAlignment="1">
      <alignment vertical="center" wrapText="1"/>
    </xf>
    <xf numFmtId="49" fontId="9" fillId="4" borderId="20" xfId="0" applyNumberFormat="1" applyFont="1" applyFill="1" applyBorder="1" applyAlignment="1">
      <alignment horizontal="right" vertical="center" wrapText="1"/>
    </xf>
    <xf numFmtId="49" fontId="10" fillId="4" borderId="21" xfId="0" applyNumberFormat="1" applyFont="1" applyFill="1" applyBorder="1" applyAlignment="1">
      <alignment horizontal="center" vertical="center" wrapText="1"/>
    </xf>
    <xf numFmtId="49" fontId="10" fillId="4" borderId="20" xfId="0" applyNumberFormat="1" applyFont="1" applyFill="1" applyBorder="1" applyAlignment="1">
      <alignment horizontal="right" vertical="center" wrapText="1"/>
    </xf>
    <xf numFmtId="49" fontId="10" fillId="4" borderId="21" xfId="0" applyNumberFormat="1" applyFont="1" applyFill="1" applyBorder="1" applyAlignment="1">
      <alignment horizontal="left" vertical="center" wrapText="1"/>
    </xf>
    <xf numFmtId="0" fontId="6" fillId="0" borderId="8"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2" xfId="0" applyFont="1" applyBorder="1" applyAlignment="1">
      <alignment horizontal="left" vertical="center" wrapText="1"/>
    </xf>
    <xf numFmtId="166" fontId="5" fillId="5" borderId="41" xfId="0" applyNumberFormat="1" applyFont="1" applyFill="1" applyBorder="1" applyAlignment="1">
      <alignment horizontal="center" vertical="center" wrapText="1"/>
    </xf>
    <xf numFmtId="0" fontId="4" fillId="0" borderId="12" xfId="0" applyFont="1" applyBorder="1" applyAlignment="1">
      <alignment horizontal="center" vertical="center" wrapText="1"/>
    </xf>
    <xf numFmtId="49" fontId="5" fillId="0" borderId="55" xfId="0" applyNumberFormat="1" applyFont="1" applyBorder="1" applyAlignment="1">
      <alignment horizontal="center" vertical="center" wrapText="1"/>
    </xf>
    <xf numFmtId="49" fontId="5" fillId="0" borderId="45" xfId="0" applyNumberFormat="1" applyFont="1" applyBorder="1" applyAlignment="1">
      <alignment horizontal="center" vertical="center" wrapText="1"/>
    </xf>
    <xf numFmtId="0" fontId="5" fillId="5" borderId="5" xfId="0" applyFont="1" applyFill="1" applyBorder="1" applyAlignment="1">
      <alignment vertical="center" wrapText="1"/>
    </xf>
    <xf numFmtId="0" fontId="8" fillId="0" borderId="0" xfId="0" applyFont="1" applyAlignment="1">
      <alignment wrapText="1"/>
    </xf>
    <xf numFmtId="0" fontId="8" fillId="2" borderId="57" xfId="0" applyFont="1" applyFill="1" applyBorder="1" applyAlignment="1">
      <alignment wrapText="1"/>
    </xf>
    <xf numFmtId="0" fontId="8" fillId="2" borderId="38" xfId="0" applyFont="1" applyFill="1" applyBorder="1" applyAlignment="1">
      <alignment wrapText="1"/>
    </xf>
    <xf numFmtId="0" fontId="8" fillId="0" borderId="58" xfId="0" applyFont="1" applyBorder="1" applyAlignment="1">
      <alignment wrapText="1"/>
    </xf>
    <xf numFmtId="9" fontId="8" fillId="0" borderId="0" xfId="0" applyNumberFormat="1" applyFont="1" applyAlignment="1">
      <alignment wrapText="1"/>
    </xf>
    <xf numFmtId="0" fontId="11" fillId="0" borderId="62" xfId="0" applyFont="1" applyBorder="1" applyAlignment="1">
      <alignment wrapText="1"/>
    </xf>
    <xf numFmtId="0" fontId="11" fillId="0" borderId="63" xfId="0" applyFont="1" applyBorder="1" applyAlignment="1">
      <alignment wrapText="1"/>
    </xf>
    <xf numFmtId="4" fontId="3" fillId="6" borderId="67" xfId="0" applyNumberFormat="1" applyFont="1" applyFill="1" applyBorder="1" applyAlignment="1">
      <alignment horizontal="center" vertical="center" wrapText="1"/>
    </xf>
    <xf numFmtId="0" fontId="11" fillId="0" borderId="69" xfId="0" applyFont="1" applyBorder="1" applyAlignment="1">
      <alignment wrapText="1"/>
    </xf>
    <xf numFmtId="0" fontId="11" fillId="0" borderId="70" xfId="0" applyFont="1" applyBorder="1" applyAlignment="1">
      <alignment wrapText="1"/>
    </xf>
    <xf numFmtId="49" fontId="10" fillId="2" borderId="71" xfId="0" applyNumberFormat="1" applyFont="1" applyFill="1" applyBorder="1" applyAlignment="1">
      <alignment horizontal="right" vertical="center" wrapText="1"/>
    </xf>
    <xf numFmtId="49" fontId="10" fillId="2" borderId="38" xfId="0" applyNumberFormat="1" applyFont="1" applyFill="1" applyBorder="1" applyAlignment="1">
      <alignment horizontal="left" vertical="center" wrapText="1"/>
    </xf>
    <xf numFmtId="0" fontId="6" fillId="2" borderId="77" xfId="0" applyFont="1" applyFill="1" applyBorder="1" applyAlignment="1">
      <alignment horizontal="center" vertical="top" wrapText="1"/>
    </xf>
    <xf numFmtId="0" fontId="6" fillId="2" borderId="39" xfId="0" applyFont="1" applyFill="1" applyBorder="1" applyAlignment="1">
      <alignment horizontal="left" vertical="top" wrapText="1"/>
    </xf>
    <xf numFmtId="4" fontId="6" fillId="5" borderId="40" xfId="0" applyNumberFormat="1" applyFont="1" applyFill="1" applyBorder="1" applyAlignment="1">
      <alignment horizontal="left" vertical="top" wrapText="1"/>
    </xf>
    <xf numFmtId="4" fontId="6" fillId="0" borderId="78" xfId="0" applyNumberFormat="1" applyFont="1" applyBorder="1" applyAlignment="1">
      <alignment horizontal="center" vertical="center" wrapText="1"/>
    </xf>
    <xf numFmtId="4" fontId="6" fillId="0" borderId="78" xfId="0" applyNumberFormat="1" applyFont="1" applyBorder="1" applyAlignment="1">
      <alignment horizontal="center" wrapText="1"/>
    </xf>
    <xf numFmtId="4" fontId="6" fillId="0" borderId="79" xfId="0" applyNumberFormat="1" applyFont="1" applyBorder="1" applyAlignment="1">
      <alignment horizontal="center" vertical="center" wrapText="1"/>
    </xf>
    <xf numFmtId="0" fontId="5" fillId="2" borderId="77" xfId="0" applyFont="1" applyFill="1" applyBorder="1" applyAlignment="1">
      <alignment horizontal="center" vertical="top" wrapText="1"/>
    </xf>
    <xf numFmtId="165" fontId="5" fillId="0" borderId="80" xfId="0" applyNumberFormat="1" applyFont="1" applyBorder="1" applyAlignment="1">
      <alignment horizontal="center" vertical="center" wrapText="1"/>
    </xf>
    <xf numFmtId="166" fontId="5" fillId="5" borderId="5" xfId="0" applyNumberFormat="1" applyFont="1" applyFill="1" applyBorder="1" applyAlignment="1">
      <alignment horizontal="center" vertical="center" wrapText="1"/>
    </xf>
    <xf numFmtId="4" fontId="6" fillId="2" borderId="39" xfId="0" applyNumberFormat="1" applyFont="1" applyFill="1" applyBorder="1" applyAlignment="1">
      <alignment horizontal="left" vertical="top" wrapText="1"/>
    </xf>
    <xf numFmtId="4" fontId="6" fillId="0" borderId="12" xfId="0" applyNumberFormat="1" applyFont="1" applyBorder="1" applyAlignment="1">
      <alignment horizontal="center" vertical="center" wrapText="1"/>
    </xf>
    <xf numFmtId="4" fontId="6" fillId="0" borderId="12" xfId="0" applyNumberFormat="1" applyFont="1" applyBorder="1" applyAlignment="1">
      <alignment horizontal="center" wrapText="1"/>
    </xf>
    <xf numFmtId="49" fontId="5" fillId="2" borderId="81" xfId="0" applyNumberFormat="1" applyFont="1" applyFill="1" applyBorder="1" applyAlignment="1">
      <alignment horizontal="center" vertical="top" wrapText="1"/>
    </xf>
    <xf numFmtId="49" fontId="5" fillId="2" borderId="82" xfId="0" applyNumberFormat="1" applyFont="1" applyFill="1" applyBorder="1" applyAlignment="1">
      <alignment horizontal="center" vertical="top" wrapText="1"/>
    </xf>
    <xf numFmtId="165" fontId="6" fillId="4" borderId="85" xfId="0" applyNumberFormat="1" applyFont="1" applyFill="1" applyBorder="1" applyAlignment="1">
      <alignment horizontal="center" vertical="top" wrapText="1"/>
    </xf>
    <xf numFmtId="4" fontId="5" fillId="5" borderId="33" xfId="0" applyNumberFormat="1" applyFont="1" applyFill="1" applyBorder="1" applyAlignment="1">
      <alignment vertical="top" wrapText="1"/>
    </xf>
    <xf numFmtId="4" fontId="5" fillId="5" borderId="33" xfId="0" applyNumberFormat="1" applyFont="1" applyFill="1" applyBorder="1" applyAlignment="1">
      <alignment vertical="center" wrapText="1"/>
    </xf>
    <xf numFmtId="164" fontId="8" fillId="0" borderId="0" xfId="0" applyNumberFormat="1" applyFont="1" applyAlignment="1">
      <alignment wrapText="1"/>
    </xf>
    <xf numFmtId="4" fontId="3" fillId="5" borderId="5" xfId="0" applyNumberFormat="1" applyFont="1" applyFill="1" applyBorder="1" applyAlignment="1">
      <alignment vertical="center" wrapText="1"/>
    </xf>
    <xf numFmtId="49" fontId="10" fillId="0" borderId="22" xfId="0" applyNumberFormat="1" applyFont="1" applyBorder="1" applyAlignment="1">
      <alignment horizontal="right" vertical="center" wrapText="1"/>
    </xf>
    <xf numFmtId="49" fontId="9" fillId="0" borderId="23" xfId="0" applyNumberFormat="1" applyFont="1" applyBorder="1" applyAlignment="1">
      <alignment horizontal="left" vertical="center" wrapText="1"/>
    </xf>
    <xf numFmtId="4" fontId="4" fillId="0" borderId="8" xfId="0" applyNumberFormat="1" applyFont="1" applyBorder="1" applyAlignment="1">
      <alignment horizontal="left" vertical="center" wrapText="1"/>
    </xf>
    <xf numFmtId="4" fontId="4" fillId="5" borderId="40" xfId="0" applyNumberFormat="1" applyFont="1" applyFill="1" applyBorder="1" applyAlignment="1">
      <alignment horizontal="left" vertical="center" wrapText="1"/>
    </xf>
    <xf numFmtId="49" fontId="5" fillId="0" borderId="22" xfId="0" applyNumberFormat="1" applyFont="1" applyBorder="1" applyAlignment="1">
      <alignment horizontal="center" vertical="top" wrapText="1"/>
    </xf>
    <xf numFmtId="49" fontId="5" fillId="0" borderId="23" xfId="0" applyNumberFormat="1" applyFont="1" applyBorder="1" applyAlignment="1">
      <alignment horizontal="center" vertical="top" wrapText="1"/>
    </xf>
    <xf numFmtId="165" fontId="6" fillId="4" borderId="86" xfId="0" applyNumberFormat="1" applyFont="1" applyFill="1" applyBorder="1" applyAlignment="1">
      <alignment horizontal="center" vertical="top" wrapText="1"/>
    </xf>
    <xf numFmtId="0" fontId="8" fillId="2" borderId="18" xfId="0" applyFont="1" applyFill="1" applyBorder="1" applyAlignment="1">
      <alignment wrapText="1"/>
    </xf>
    <xf numFmtId="0" fontId="8" fillId="2" borderId="5" xfId="0" applyFont="1" applyFill="1" applyBorder="1" applyAlignment="1">
      <alignment wrapText="1"/>
    </xf>
    <xf numFmtId="49" fontId="5" fillId="2" borderId="43" xfId="0" applyNumberFormat="1" applyFont="1" applyFill="1" applyBorder="1" applyAlignment="1">
      <alignment horizontal="center" vertical="top" wrapText="1"/>
    </xf>
    <xf numFmtId="49" fontId="5" fillId="2" borderId="44" xfId="0" applyNumberFormat="1" applyFont="1" applyFill="1" applyBorder="1" applyAlignment="1">
      <alignment horizontal="center" vertical="top" wrapText="1"/>
    </xf>
    <xf numFmtId="165" fontId="6" fillId="4" borderId="47" xfId="0" applyNumberFormat="1" applyFont="1" applyFill="1" applyBorder="1" applyAlignment="1">
      <alignment horizontal="center" vertical="top" wrapText="1"/>
    </xf>
    <xf numFmtId="164" fontId="8" fillId="0" borderId="0" xfId="0" applyNumberFormat="1" applyFont="1" applyAlignment="1">
      <alignment vertical="center"/>
    </xf>
    <xf numFmtId="0" fontId="8" fillId="0" borderId="0" xfId="0" applyFont="1" applyAlignment="1">
      <alignment vertical="center"/>
    </xf>
    <xf numFmtId="0" fontId="7" fillId="0" borderId="0" xfId="0" applyFont="1"/>
    <xf numFmtId="0" fontId="8" fillId="2" borderId="18" xfId="0" applyFont="1" applyFill="1" applyBorder="1" applyAlignment="1">
      <alignment vertical="center"/>
    </xf>
    <xf numFmtId="0" fontId="8" fillId="2" borderId="5" xfId="0" applyFont="1" applyFill="1" applyBorder="1" applyAlignment="1">
      <alignment vertical="center"/>
    </xf>
    <xf numFmtId="9" fontId="8" fillId="0" borderId="0" xfId="0" applyNumberFormat="1" applyFont="1" applyAlignment="1">
      <alignment vertical="center"/>
    </xf>
    <xf numFmtId="49" fontId="9" fillId="2" borderId="20" xfId="0" applyNumberFormat="1" applyFont="1" applyFill="1" applyBorder="1" applyAlignment="1">
      <alignment horizontal="right" vertical="center"/>
    </xf>
    <xf numFmtId="49" fontId="10" fillId="2" borderId="21" xfId="0" applyNumberFormat="1" applyFont="1" applyFill="1" applyBorder="1" applyAlignment="1">
      <alignment horizontal="center" vertical="center"/>
    </xf>
    <xf numFmtId="4" fontId="3" fillId="6" borderId="28" xfId="0" applyNumberFormat="1" applyFont="1" applyFill="1" applyBorder="1" applyAlignment="1">
      <alignment horizontal="center" vertical="center"/>
    </xf>
    <xf numFmtId="4" fontId="5" fillId="5" borderId="41" xfId="0" applyNumberFormat="1" applyFont="1" applyFill="1" applyBorder="1" applyAlignment="1">
      <alignment vertical="center"/>
    </xf>
    <xf numFmtId="49" fontId="10" fillId="2" borderId="20" xfId="0" applyNumberFormat="1" applyFont="1" applyFill="1" applyBorder="1" applyAlignment="1">
      <alignment horizontal="right" vertical="center"/>
    </xf>
    <xf numFmtId="49" fontId="10" fillId="2" borderId="21" xfId="0" applyNumberFormat="1" applyFont="1" applyFill="1" applyBorder="1" applyAlignment="1">
      <alignment horizontal="left" vertical="center"/>
    </xf>
    <xf numFmtId="0" fontId="6" fillId="2" borderId="39" xfId="0" applyFont="1" applyFill="1" applyBorder="1" applyAlignment="1">
      <alignment horizontal="center" vertical="center"/>
    </xf>
    <xf numFmtId="0" fontId="6" fillId="2" borderId="39" xfId="0" applyFont="1" applyFill="1" applyBorder="1" applyAlignment="1">
      <alignment horizontal="left" vertical="center"/>
    </xf>
    <xf numFmtId="4" fontId="6" fillId="5" borderId="40" xfId="0" applyNumberFormat="1" applyFont="1" applyFill="1" applyBorder="1" applyAlignment="1">
      <alignment horizontal="left" vertical="center"/>
    </xf>
    <xf numFmtId="4" fontId="6" fillId="5" borderId="41" xfId="0" applyNumberFormat="1" applyFont="1" applyFill="1" applyBorder="1" applyAlignment="1">
      <alignment horizontal="center" vertical="center"/>
    </xf>
    <xf numFmtId="4" fontId="6" fillId="5" borderId="41" xfId="0" applyNumberFormat="1" applyFont="1" applyFill="1" applyBorder="1" applyAlignment="1">
      <alignment horizontal="left" vertical="center"/>
    </xf>
    <xf numFmtId="0" fontId="5" fillId="2" borderId="39" xfId="0" applyFont="1" applyFill="1" applyBorder="1" applyAlignment="1">
      <alignment horizontal="center" vertical="center"/>
    </xf>
    <xf numFmtId="0" fontId="4" fillId="2" borderId="39" xfId="0" applyFont="1" applyFill="1" applyBorder="1" applyAlignment="1">
      <alignment horizontal="center" vertical="center"/>
    </xf>
    <xf numFmtId="4" fontId="6" fillId="2" borderId="39" xfId="0" applyNumberFormat="1" applyFont="1" applyFill="1" applyBorder="1" applyAlignment="1">
      <alignment horizontal="left" vertical="center"/>
    </xf>
    <xf numFmtId="49" fontId="5" fillId="2" borderId="43" xfId="0" applyNumberFormat="1" applyFont="1" applyFill="1" applyBorder="1" applyAlignment="1">
      <alignment horizontal="center" vertical="center"/>
    </xf>
    <xf numFmtId="49" fontId="5" fillId="2" borderId="44" xfId="0" applyNumberFormat="1" applyFont="1" applyFill="1" applyBorder="1" applyAlignment="1">
      <alignment horizontal="center" vertical="center"/>
    </xf>
    <xf numFmtId="165" fontId="6" fillId="4" borderId="47" xfId="0" applyNumberFormat="1" applyFont="1" applyFill="1" applyBorder="1" applyAlignment="1">
      <alignment horizontal="center" vertical="center"/>
    </xf>
    <xf numFmtId="49" fontId="9" fillId="2" borderId="21" xfId="0" applyNumberFormat="1" applyFont="1" applyFill="1" applyBorder="1" applyAlignment="1">
      <alignment horizontal="left" vertical="center"/>
    </xf>
    <xf numFmtId="164" fontId="8" fillId="0" borderId="0" xfId="0" applyNumberFormat="1" applyFont="1"/>
    <xf numFmtId="0" fontId="8" fillId="0" borderId="0" xfId="0" applyFont="1"/>
    <xf numFmtId="4" fontId="3" fillId="5" borderId="5" xfId="0" applyNumberFormat="1" applyFont="1" applyFill="1" applyBorder="1" applyAlignment="1">
      <alignment vertical="center"/>
    </xf>
    <xf numFmtId="1" fontId="10" fillId="2" borderId="21" xfId="0" applyNumberFormat="1" applyFont="1" applyFill="1" applyBorder="1" applyAlignment="1">
      <alignment horizontal="left" vertical="center"/>
    </xf>
    <xf numFmtId="49" fontId="5" fillId="2" borderId="49" xfId="0" applyNumberFormat="1" applyFont="1" applyFill="1" applyBorder="1" applyAlignment="1">
      <alignment horizontal="center" vertical="top"/>
    </xf>
    <xf numFmtId="49" fontId="5" fillId="2" borderId="50" xfId="0" applyNumberFormat="1" applyFont="1" applyFill="1" applyBorder="1" applyAlignment="1">
      <alignment horizontal="center" vertical="top"/>
    </xf>
    <xf numFmtId="165" fontId="6" fillId="4" borderId="53" xfId="0" applyNumberFormat="1" applyFont="1" applyFill="1" applyBorder="1" applyAlignment="1">
      <alignment horizontal="center" vertical="top"/>
    </xf>
    <xf numFmtId="1" fontId="10" fillId="2" borderId="21" xfId="0" applyNumberFormat="1" applyFont="1" applyFill="1" applyBorder="1" applyAlignment="1">
      <alignment horizontal="left" vertical="center" wrapText="1"/>
    </xf>
    <xf numFmtId="1" fontId="9" fillId="2" borderId="21" xfId="0" applyNumberFormat="1" applyFont="1" applyFill="1" applyBorder="1" applyAlignment="1">
      <alignment horizontal="left" vertical="center" wrapText="1"/>
    </xf>
    <xf numFmtId="4" fontId="6" fillId="0" borderId="8" xfId="0" applyNumberFormat="1" applyFont="1" applyBorder="1" applyAlignment="1">
      <alignment vertical="center" wrapText="1"/>
    </xf>
    <xf numFmtId="49" fontId="5" fillId="2" borderId="49" xfId="0" applyNumberFormat="1" applyFont="1" applyFill="1" applyBorder="1" applyAlignment="1">
      <alignment horizontal="center" vertical="top" wrapText="1"/>
    </xf>
    <xf numFmtId="49" fontId="5" fillId="2" borderId="50" xfId="0" applyNumberFormat="1" applyFont="1" applyFill="1" applyBorder="1" applyAlignment="1">
      <alignment horizontal="center" vertical="top" wrapText="1"/>
    </xf>
    <xf numFmtId="165" fontId="6" fillId="4" borderId="53" xfId="0" applyNumberFormat="1" applyFont="1" applyFill="1" applyBorder="1" applyAlignment="1">
      <alignment horizontal="center" vertical="top" wrapText="1"/>
    </xf>
    <xf numFmtId="2" fontId="10" fillId="2" borderId="87" xfId="0" applyNumberFormat="1" applyFont="1" applyFill="1" applyBorder="1" applyAlignment="1">
      <alignment horizontal="right" vertical="center" wrapText="1"/>
    </xf>
    <xf numFmtId="1" fontId="10" fillId="2" borderId="38" xfId="0" applyNumberFormat="1" applyFont="1" applyFill="1" applyBorder="1" applyAlignment="1">
      <alignment horizontal="left" vertical="center" wrapText="1"/>
    </xf>
    <xf numFmtId="0" fontId="6" fillId="2" borderId="39" xfId="0" applyFont="1" applyFill="1" applyBorder="1" applyAlignment="1">
      <alignment horizontal="center" vertical="top" wrapText="1"/>
    </xf>
    <xf numFmtId="4" fontId="6" fillId="5" borderId="41" xfId="0" applyNumberFormat="1" applyFont="1" applyFill="1" applyBorder="1" applyAlignment="1">
      <alignment horizontal="center" vertical="top" wrapText="1"/>
    </xf>
    <xf numFmtId="4" fontId="6" fillId="5" borderId="41" xfId="0" applyNumberFormat="1" applyFont="1" applyFill="1" applyBorder="1" applyAlignment="1">
      <alignment horizontal="left" vertical="top" wrapText="1"/>
    </xf>
    <xf numFmtId="165" fontId="5" fillId="5" borderId="41" xfId="0" applyNumberFormat="1" applyFont="1" applyFill="1" applyBorder="1" applyAlignment="1">
      <alignment horizontal="center" vertical="top" wrapText="1"/>
    </xf>
    <xf numFmtId="165" fontId="5" fillId="5" borderId="39" xfId="0" applyNumberFormat="1" applyFont="1" applyFill="1" applyBorder="1" applyAlignment="1">
      <alignment horizontal="center" vertical="top" wrapText="1"/>
    </xf>
    <xf numFmtId="0" fontId="5" fillId="2" borderId="39" xfId="0" applyFont="1" applyFill="1" applyBorder="1" applyAlignment="1">
      <alignment horizontal="center" vertical="top" wrapText="1"/>
    </xf>
    <xf numFmtId="4" fontId="5" fillId="5" borderId="39" xfId="0" applyNumberFormat="1" applyFont="1" applyFill="1" applyBorder="1" applyAlignment="1">
      <alignment horizontal="left" vertical="top" wrapText="1"/>
    </xf>
    <xf numFmtId="4" fontId="5" fillId="5" borderId="39" xfId="0" applyNumberFormat="1" applyFont="1" applyFill="1" applyBorder="1" applyAlignment="1">
      <alignment horizontal="center" vertical="center" wrapText="1"/>
    </xf>
    <xf numFmtId="166" fontId="5" fillId="5" borderId="39" xfId="0" applyNumberFormat="1" applyFont="1" applyFill="1" applyBorder="1" applyAlignment="1">
      <alignment horizontal="center" vertical="top" wrapText="1"/>
    </xf>
    <xf numFmtId="4" fontId="6" fillId="5" borderId="39" xfId="0" applyNumberFormat="1" applyFont="1" applyFill="1" applyBorder="1" applyAlignment="1">
      <alignment horizontal="left" vertical="top" wrapText="1"/>
    </xf>
    <xf numFmtId="4" fontId="5" fillId="5" borderId="39" xfId="0" applyNumberFormat="1" applyFont="1" applyFill="1" applyBorder="1" applyAlignment="1">
      <alignment horizontal="left" vertical="center" wrapText="1"/>
    </xf>
    <xf numFmtId="49" fontId="5" fillId="2" borderId="89" xfId="0" applyNumberFormat="1" applyFont="1" applyFill="1" applyBorder="1" applyAlignment="1">
      <alignment horizontal="center" vertical="top" wrapText="1"/>
    </xf>
    <xf numFmtId="165" fontId="6" fillId="4" borderId="90" xfId="0" applyNumberFormat="1" applyFont="1" applyFill="1" applyBorder="1" applyAlignment="1">
      <alignment horizontal="center" vertical="top" wrapText="1"/>
    </xf>
    <xf numFmtId="4" fontId="5" fillId="5" borderId="48" xfId="0" applyNumberFormat="1" applyFont="1" applyFill="1" applyBorder="1" applyAlignment="1">
      <alignment vertical="center"/>
    </xf>
    <xf numFmtId="0" fontId="5" fillId="0" borderId="12" xfId="0" applyFont="1" applyBorder="1" applyAlignment="1">
      <alignment horizontal="center" vertical="center"/>
    </xf>
    <xf numFmtId="4" fontId="5" fillId="0" borderId="13" xfId="0" applyNumberFormat="1" applyFont="1" applyBorder="1" applyAlignment="1">
      <alignment horizontal="left" vertical="top" wrapText="1"/>
    </xf>
    <xf numFmtId="166" fontId="5" fillId="0" borderId="12" xfId="0" applyNumberFormat="1" applyFont="1" applyBorder="1" applyAlignment="1">
      <alignment horizontal="center" vertical="center"/>
    </xf>
    <xf numFmtId="0" fontId="4" fillId="0" borderId="12" xfId="0" applyFont="1" applyBorder="1" applyAlignment="1">
      <alignment horizontal="center" vertical="top"/>
    </xf>
    <xf numFmtId="0" fontId="4" fillId="0" borderId="13" xfId="0" applyFont="1" applyBorder="1" applyAlignment="1">
      <alignment horizontal="center" vertical="top"/>
    </xf>
    <xf numFmtId="4" fontId="4" fillId="0" borderId="13" xfId="0" applyNumberFormat="1" applyFont="1" applyBorder="1" applyAlignment="1">
      <alignment horizontal="left" vertical="top"/>
    </xf>
    <xf numFmtId="4" fontId="4" fillId="0" borderId="13" xfId="0" applyNumberFormat="1" applyFont="1" applyBorder="1" applyAlignment="1">
      <alignment horizontal="center" vertical="top"/>
    </xf>
    <xf numFmtId="165" fontId="3" fillId="0" borderId="13" xfId="0" applyNumberFormat="1" applyFont="1" applyBorder="1" applyAlignment="1">
      <alignment horizontal="center" vertical="top"/>
    </xf>
    <xf numFmtId="4" fontId="3" fillId="5" borderId="0" xfId="0" applyNumberFormat="1" applyFont="1" applyFill="1" applyAlignment="1">
      <alignment vertical="top"/>
    </xf>
    <xf numFmtId="0" fontId="3" fillId="0" borderId="12" xfId="0" applyFont="1" applyBorder="1" applyAlignment="1">
      <alignment horizontal="center"/>
    </xf>
    <xf numFmtId="0" fontId="3" fillId="0" borderId="13" xfId="0" applyFont="1" applyBorder="1" applyAlignment="1">
      <alignment horizontal="center"/>
    </xf>
    <xf numFmtId="4" fontId="3" fillId="0" borderId="13" xfId="0" applyNumberFormat="1" applyFont="1" applyBorder="1" applyAlignment="1">
      <alignment horizontal="left" vertical="top"/>
    </xf>
    <xf numFmtId="4" fontId="3" fillId="0" borderId="13" xfId="0" applyNumberFormat="1" applyFont="1" applyBorder="1" applyAlignment="1">
      <alignment horizontal="center"/>
    </xf>
    <xf numFmtId="165" fontId="3" fillId="0" borderId="13" xfId="0" applyNumberFormat="1" applyFont="1" applyBorder="1" applyAlignment="1">
      <alignment horizontal="center"/>
    </xf>
    <xf numFmtId="0" fontId="3" fillId="0" borderId="12" xfId="0" applyFont="1" applyBorder="1" applyAlignment="1">
      <alignment horizontal="center" vertical="top"/>
    </xf>
    <xf numFmtId="2" fontId="10" fillId="2" borderId="20" xfId="0" applyNumberFormat="1" applyFont="1" applyFill="1" applyBorder="1" applyAlignment="1">
      <alignment horizontal="right" vertical="center" wrapText="1"/>
    </xf>
    <xf numFmtId="0" fontId="7" fillId="2" borderId="39" xfId="0" applyFont="1" applyFill="1" applyBorder="1" applyAlignment="1">
      <alignment horizontal="center" vertical="center" wrapText="1"/>
    </xf>
    <xf numFmtId="165" fontId="6" fillId="4" borderId="94" xfId="0" applyNumberFormat="1" applyFont="1" applyFill="1" applyBorder="1" applyAlignment="1">
      <alignment horizontal="center" vertical="top" wrapText="1"/>
    </xf>
    <xf numFmtId="2" fontId="10" fillId="2" borderId="20" xfId="0" applyNumberFormat="1" applyFont="1" applyFill="1" applyBorder="1" applyAlignment="1">
      <alignment horizontal="right" vertical="center"/>
    </xf>
    <xf numFmtId="165" fontId="6" fillId="4" borderId="94" xfId="0" applyNumberFormat="1" applyFont="1" applyFill="1" applyBorder="1" applyAlignment="1">
      <alignment horizontal="center" vertical="top"/>
    </xf>
    <xf numFmtId="0" fontId="11" fillId="2" borderId="39" xfId="0" applyFont="1" applyFill="1" applyBorder="1" applyAlignment="1">
      <alignment horizontal="center" vertical="center" wrapText="1"/>
    </xf>
    <xf numFmtId="49" fontId="5" fillId="2" borderId="89" xfId="0" applyNumberFormat="1" applyFont="1" applyFill="1" applyBorder="1" applyAlignment="1">
      <alignment horizontal="center" vertical="top"/>
    </xf>
    <xf numFmtId="49" fontId="5" fillId="2" borderId="82" xfId="0" applyNumberFormat="1" applyFont="1" applyFill="1" applyBorder="1" applyAlignment="1">
      <alignment horizontal="center" vertical="top"/>
    </xf>
    <xf numFmtId="165" fontId="6" fillId="4" borderId="95" xfId="0" applyNumberFormat="1" applyFont="1" applyFill="1" applyBorder="1" applyAlignment="1">
      <alignment horizontal="center" vertical="top"/>
    </xf>
    <xf numFmtId="2" fontId="6" fillId="5" borderId="20" xfId="0" applyNumberFormat="1" applyFont="1" applyFill="1" applyBorder="1" applyAlignment="1">
      <alignment horizontal="right"/>
    </xf>
    <xf numFmtId="1" fontId="6" fillId="5" borderId="21" xfId="0" applyNumberFormat="1" applyFont="1" applyFill="1" applyBorder="1" applyAlignment="1">
      <alignment horizontal="left"/>
    </xf>
    <xf numFmtId="4" fontId="5" fillId="5" borderId="33" xfId="0" applyNumberFormat="1" applyFont="1" applyFill="1" applyBorder="1" applyAlignment="1">
      <alignment vertical="center"/>
    </xf>
    <xf numFmtId="0" fontId="6" fillId="5" borderId="8" xfId="0" applyFont="1" applyFill="1" applyBorder="1" applyAlignment="1">
      <alignment horizontal="center"/>
    </xf>
    <xf numFmtId="0" fontId="6" fillId="5" borderId="8" xfId="0" applyFont="1" applyFill="1" applyBorder="1" applyAlignment="1">
      <alignment horizontal="center" wrapText="1"/>
    </xf>
    <xf numFmtId="4" fontId="6" fillId="0" borderId="8" xfId="0" applyNumberFormat="1" applyFont="1" applyBorder="1"/>
    <xf numFmtId="4" fontId="6" fillId="0" borderId="8" xfId="0" applyNumberFormat="1" applyFont="1" applyBorder="1" applyAlignment="1">
      <alignment horizontal="center"/>
    </xf>
    <xf numFmtId="4" fontId="6" fillId="0" borderId="8" xfId="0" applyNumberFormat="1" applyFont="1" applyBorder="1" applyAlignment="1">
      <alignment horizontal="center" wrapText="1"/>
    </xf>
    <xf numFmtId="0" fontId="6" fillId="5" borderId="39" xfId="0" applyFont="1" applyFill="1" applyBorder="1" applyAlignment="1">
      <alignment horizontal="center" vertical="top"/>
    </xf>
    <xf numFmtId="0" fontId="13" fillId="5" borderId="39" xfId="0" applyFont="1" applyFill="1" applyBorder="1" applyAlignment="1">
      <alignment vertical="top"/>
    </xf>
    <xf numFmtId="4" fontId="6" fillId="5" borderId="39" xfId="0" applyNumberFormat="1" applyFont="1" applyFill="1" applyBorder="1" applyAlignment="1">
      <alignment vertical="top"/>
    </xf>
    <xf numFmtId="4" fontId="13" fillId="5" borderId="41" xfId="0" applyNumberFormat="1" applyFont="1" applyFill="1" applyBorder="1" applyAlignment="1">
      <alignment vertical="top"/>
    </xf>
    <xf numFmtId="165" fontId="13" fillId="5" borderId="39" xfId="0" applyNumberFormat="1" applyFont="1" applyFill="1" applyBorder="1" applyAlignment="1">
      <alignment vertical="top"/>
    </xf>
    <xf numFmtId="0" fontId="13" fillId="5" borderId="39" xfId="0" applyFont="1" applyFill="1" applyBorder="1" applyAlignment="1">
      <alignment horizontal="center"/>
    </xf>
    <xf numFmtId="0" fontId="5" fillId="5" borderId="41" xfId="0" applyFont="1" applyFill="1" applyBorder="1" applyAlignment="1">
      <alignment horizontal="center"/>
    </xf>
    <xf numFmtId="4" fontId="5" fillId="5" borderId="41" xfId="0" applyNumberFormat="1" applyFont="1" applyFill="1" applyBorder="1" applyAlignment="1">
      <alignment vertical="top" wrapText="1"/>
    </xf>
    <xf numFmtId="4" fontId="5" fillId="5" borderId="41" xfId="0" applyNumberFormat="1" applyFont="1" applyFill="1" applyBorder="1" applyAlignment="1">
      <alignment horizontal="center"/>
    </xf>
    <xf numFmtId="165" fontId="5" fillId="5" borderId="39" xfId="0" applyNumberFormat="1" applyFont="1" applyFill="1" applyBorder="1" applyAlignment="1">
      <alignment horizontal="center"/>
    </xf>
    <xf numFmtId="49" fontId="13" fillId="5" borderId="49" xfId="0" applyNumberFormat="1" applyFont="1" applyFill="1" applyBorder="1" applyAlignment="1">
      <alignment vertical="top"/>
    </xf>
    <xf numFmtId="49" fontId="13" fillId="5" borderId="50" xfId="0" applyNumberFormat="1" applyFont="1" applyFill="1" applyBorder="1" applyAlignment="1">
      <alignment vertical="top"/>
    </xf>
    <xf numFmtId="4" fontId="5" fillId="5" borderId="34" xfId="0" applyNumberFormat="1" applyFont="1" applyFill="1" applyBorder="1" applyAlignment="1">
      <alignment horizontal="center" vertical="center"/>
    </xf>
    <xf numFmtId="0" fontId="5" fillId="0" borderId="0" xfId="0" applyFont="1"/>
    <xf numFmtId="0" fontId="5" fillId="0" borderId="97" xfId="0" applyFont="1" applyBorder="1" applyAlignment="1">
      <alignment horizontal="center"/>
    </xf>
    <xf numFmtId="165" fontId="6" fillId="4" borderId="8" xfId="0" applyNumberFormat="1" applyFont="1" applyFill="1" applyBorder="1" applyAlignment="1">
      <alignment horizontal="center" vertical="center"/>
    </xf>
    <xf numFmtId="4" fontId="5" fillId="0" borderId="0" xfId="0" applyNumberFormat="1" applyFont="1"/>
    <xf numFmtId="168" fontId="5" fillId="0" borderId="99" xfId="0" applyNumberFormat="1" applyFont="1" applyBorder="1" applyAlignment="1">
      <alignment horizontal="center" vertical="center"/>
    </xf>
    <xf numFmtId="0" fontId="5" fillId="0" borderId="99" xfId="0" applyFont="1" applyBorder="1" applyAlignment="1">
      <alignment horizontal="center" vertical="center"/>
    </xf>
    <xf numFmtId="2" fontId="5" fillId="0" borderId="99" xfId="0" applyNumberFormat="1" applyFont="1" applyBorder="1" applyAlignment="1">
      <alignment horizontal="center" vertical="center"/>
    </xf>
    <xf numFmtId="169" fontId="5" fillId="0" borderId="99" xfId="0" applyNumberFormat="1" applyFont="1" applyBorder="1" applyAlignment="1">
      <alignment horizontal="center" vertical="center"/>
    </xf>
    <xf numFmtId="165" fontId="5" fillId="0" borderId="99" xfId="0" applyNumberFormat="1" applyFont="1" applyBorder="1" applyAlignment="1">
      <alignment horizontal="center" vertical="center"/>
    </xf>
    <xf numFmtId="167" fontId="5" fillId="0" borderId="99" xfId="0" applyNumberFormat="1" applyFont="1" applyBorder="1" applyAlignment="1">
      <alignment horizontal="center" vertical="center"/>
    </xf>
    <xf numFmtId="0" fontId="5" fillId="0" borderId="100" xfId="0" applyFont="1" applyBorder="1" applyAlignment="1">
      <alignment horizontal="center" vertical="center"/>
    </xf>
    <xf numFmtId="2" fontId="5" fillId="0" borderId="100" xfId="0" applyNumberFormat="1" applyFont="1" applyBorder="1" applyAlignment="1">
      <alignment horizontal="center" vertical="center"/>
    </xf>
    <xf numFmtId="169" fontId="5" fillId="0" borderId="100" xfId="0" applyNumberFormat="1" applyFont="1" applyBorder="1" applyAlignment="1">
      <alignment horizontal="center" vertical="center"/>
    </xf>
    <xf numFmtId="165" fontId="5" fillId="0" borderId="100" xfId="0" applyNumberFormat="1" applyFont="1" applyBorder="1" applyAlignment="1">
      <alignment horizontal="center" vertical="center"/>
    </xf>
    <xf numFmtId="0" fontId="6" fillId="4" borderId="94" xfId="0" applyFont="1" applyFill="1" applyBorder="1" applyAlignment="1">
      <alignment horizontal="center" vertical="center"/>
    </xf>
    <xf numFmtId="170" fontId="4" fillId="4" borderId="94" xfId="0" applyNumberFormat="1" applyFont="1" applyFill="1" applyBorder="1" applyAlignment="1">
      <alignment horizontal="center" vertical="center"/>
    </xf>
    <xf numFmtId="168" fontId="5" fillId="0" borderId="99" xfId="0" applyNumberFormat="1" applyFont="1" applyBorder="1" applyAlignment="1">
      <alignment horizontal="center" vertical="center" wrapText="1"/>
    </xf>
    <xf numFmtId="4" fontId="5" fillId="0" borderId="102" xfId="0" applyNumberFormat="1" applyFont="1" applyBorder="1" applyAlignment="1">
      <alignment horizontal="center" vertical="center"/>
    </xf>
    <xf numFmtId="0" fontId="5" fillId="0" borderId="102" xfId="0" applyFont="1" applyBorder="1" applyAlignment="1">
      <alignment horizontal="center" vertical="center"/>
    </xf>
    <xf numFmtId="2" fontId="5" fillId="0" borderId="102" xfId="0" applyNumberFormat="1" applyFont="1" applyBorder="1" applyAlignment="1">
      <alignment horizontal="center" vertical="center"/>
    </xf>
    <xf numFmtId="169" fontId="5" fillId="0" borderId="102" xfId="0" applyNumberFormat="1" applyFont="1" applyBorder="1" applyAlignment="1">
      <alignment horizontal="center" vertical="center"/>
    </xf>
    <xf numFmtId="165" fontId="5" fillId="0" borderId="102" xfId="0" applyNumberFormat="1" applyFont="1" applyBorder="1" applyAlignment="1">
      <alignment horizontal="center" vertical="center"/>
    </xf>
    <xf numFmtId="165" fontId="5" fillId="0" borderId="103" xfId="0" applyNumberFormat="1" applyFont="1" applyBorder="1" applyAlignment="1">
      <alignment horizontal="center" vertical="center"/>
    </xf>
    <xf numFmtId="170" fontId="6" fillId="7" borderId="67" xfId="0" applyNumberFormat="1" applyFont="1" applyFill="1" applyBorder="1" applyAlignment="1">
      <alignment horizontal="center"/>
    </xf>
    <xf numFmtId="170" fontId="6" fillId="4" borderId="8" xfId="0" applyNumberFormat="1" applyFont="1" applyFill="1" applyBorder="1" applyAlignment="1">
      <alignment horizontal="center" vertical="center"/>
    </xf>
    <xf numFmtId="0" fontId="6" fillId="4" borderId="94" xfId="0" applyFont="1" applyFill="1" applyBorder="1" applyAlignment="1">
      <alignment horizontal="center"/>
    </xf>
    <xf numFmtId="170" fontId="6" fillId="4" borderId="94" xfId="0" applyNumberFormat="1" applyFont="1" applyFill="1" applyBorder="1" applyAlignment="1">
      <alignment horizontal="center"/>
    </xf>
    <xf numFmtId="170" fontId="6" fillId="0" borderId="8" xfId="0" applyNumberFormat="1" applyFont="1" applyBorder="1" applyAlignment="1">
      <alignment horizontal="center" vertical="center"/>
    </xf>
    <xf numFmtId="169" fontId="5" fillId="0" borderId="0" xfId="0" applyNumberFormat="1" applyFont="1"/>
    <xf numFmtId="169" fontId="5" fillId="0" borderId="105" xfId="0" applyNumberFormat="1" applyFont="1" applyBorder="1" applyAlignment="1">
      <alignment horizontal="center" vertical="center"/>
    </xf>
    <xf numFmtId="3" fontId="5" fillId="0" borderId="99" xfId="0" applyNumberFormat="1" applyFont="1" applyBorder="1" applyAlignment="1">
      <alignment horizontal="center" vertical="center"/>
    </xf>
    <xf numFmtId="4" fontId="5" fillId="0" borderId="102" xfId="0" applyNumberFormat="1" applyFont="1" applyBorder="1" applyAlignment="1">
      <alignment horizontal="center" vertical="center" wrapText="1"/>
    </xf>
    <xf numFmtId="2" fontId="5" fillId="2" borderId="100" xfId="0" applyNumberFormat="1" applyFont="1" applyFill="1" applyBorder="1" applyAlignment="1">
      <alignment horizontal="center" vertical="center"/>
    </xf>
    <xf numFmtId="3" fontId="5" fillId="0" borderId="102" xfId="0" applyNumberFormat="1" applyFont="1" applyBorder="1" applyAlignment="1">
      <alignment horizontal="center" vertical="center"/>
    </xf>
    <xf numFmtId="170" fontId="5" fillId="0" borderId="102" xfId="0" applyNumberFormat="1" applyFont="1" applyBorder="1" applyAlignment="1">
      <alignment horizontal="center" vertical="center"/>
    </xf>
    <xf numFmtId="0" fontId="5" fillId="0" borderId="0" xfId="0" applyFont="1" applyAlignment="1">
      <alignment horizontal="center"/>
    </xf>
    <xf numFmtId="4" fontId="3" fillId="6" borderId="86" xfId="0" applyNumberFormat="1" applyFont="1" applyFill="1" applyBorder="1" applyAlignment="1">
      <alignment horizontal="center" vertical="center" wrapText="1"/>
    </xf>
    <xf numFmtId="0" fontId="8" fillId="2" borderId="18" xfId="0" applyFont="1" applyFill="1" applyBorder="1"/>
    <xf numFmtId="0" fontId="8" fillId="2" borderId="5" xfId="0" applyFont="1" applyFill="1" applyBorder="1"/>
    <xf numFmtId="165" fontId="5" fillId="0" borderId="0" xfId="0" applyNumberFormat="1" applyFont="1" applyAlignment="1">
      <alignment horizontal="center"/>
    </xf>
    <xf numFmtId="167" fontId="5" fillId="0" borderId="99" xfId="0" applyNumberFormat="1" applyFont="1" applyBorder="1" applyAlignment="1">
      <alignment horizontal="center" vertical="center" wrapText="1"/>
    </xf>
    <xf numFmtId="0" fontId="5" fillId="0" borderId="0" xfId="0" applyFont="1" applyAlignment="1">
      <alignment wrapText="1"/>
    </xf>
    <xf numFmtId="0" fontId="0" fillId="0" borderId="0" xfId="0" applyAlignment="1">
      <alignment wrapText="1"/>
    </xf>
    <xf numFmtId="170" fontId="6" fillId="7" borderId="40" xfId="0" applyNumberFormat="1" applyFont="1" applyFill="1" applyBorder="1" applyAlignment="1">
      <alignment horizontal="center"/>
    </xf>
    <xf numFmtId="165" fontId="6" fillId="9" borderId="107" xfId="0" applyNumberFormat="1" applyFont="1" applyFill="1" applyBorder="1" applyAlignment="1">
      <alignment horizontal="center"/>
    </xf>
    <xf numFmtId="0" fontId="3" fillId="0" borderId="5" xfId="0" applyFont="1" applyBorder="1" applyAlignment="1">
      <alignment vertical="center" wrapText="1"/>
    </xf>
    <xf numFmtId="168" fontId="5" fillId="0" borderId="105" xfId="0" applyNumberFormat="1" applyFont="1" applyBorder="1" applyAlignment="1">
      <alignment horizontal="center" vertical="center"/>
    </xf>
    <xf numFmtId="3" fontId="5" fillId="0" borderId="105" xfId="0" applyNumberFormat="1" applyFont="1" applyBorder="1" applyAlignment="1">
      <alignment horizontal="center" vertical="center"/>
    </xf>
    <xf numFmtId="168" fontId="5" fillId="0" borderId="105" xfId="0" applyNumberFormat="1" applyFont="1" applyBorder="1" applyAlignment="1">
      <alignment horizontal="center" vertical="center" wrapText="1"/>
    </xf>
    <xf numFmtId="0" fontId="5" fillId="0" borderId="105" xfId="0" applyFont="1" applyBorder="1" applyAlignment="1">
      <alignment horizontal="center" vertical="center"/>
    </xf>
    <xf numFmtId="2" fontId="5" fillId="0" borderId="105" xfId="0" applyNumberFormat="1" applyFont="1" applyBorder="1" applyAlignment="1">
      <alignment horizontal="center" vertical="center"/>
    </xf>
    <xf numFmtId="0" fontId="2" fillId="0" borderId="19" xfId="0" applyFont="1" applyBorder="1"/>
    <xf numFmtId="0" fontId="16" fillId="0" borderId="54" xfId="0" applyFont="1" applyBorder="1" applyAlignment="1">
      <alignment horizontal="center" vertical="center"/>
    </xf>
    <xf numFmtId="4" fontId="5" fillId="0" borderId="12" xfId="0" applyNumberFormat="1" applyFont="1" applyBorder="1" applyAlignment="1">
      <alignment horizontal="left" vertical="center" wrapText="1"/>
    </xf>
    <xf numFmtId="4" fontId="3" fillId="0" borderId="12" xfId="0" applyNumberFormat="1" applyFont="1" applyBorder="1" applyAlignment="1">
      <alignment horizontal="left" vertical="center" wrapText="1"/>
    </xf>
    <xf numFmtId="0" fontId="3" fillId="0" borderId="13" xfId="0" applyFont="1" applyBorder="1" applyAlignment="1">
      <alignment horizontal="center" vertical="center" wrapText="1"/>
    </xf>
    <xf numFmtId="4" fontId="3" fillId="0" borderId="13" xfId="0" applyNumberFormat="1" applyFont="1" applyBorder="1" applyAlignment="1">
      <alignment horizontal="left" vertical="center" wrapText="1"/>
    </xf>
    <xf numFmtId="4" fontId="3" fillId="0" borderId="13" xfId="0" applyNumberFormat="1" applyFont="1" applyBorder="1" applyAlignment="1">
      <alignment vertical="center" wrapText="1"/>
    </xf>
    <xf numFmtId="0" fontId="3" fillId="0" borderId="11" xfId="0" applyFont="1" applyBorder="1" applyAlignment="1">
      <alignment horizontal="center" vertical="center" wrapText="1"/>
    </xf>
    <xf numFmtId="4" fontId="3" fillId="0" borderId="12" xfId="0" applyNumberFormat="1" applyFont="1" applyBorder="1" applyAlignment="1">
      <alignment vertical="center" wrapText="1"/>
    </xf>
    <xf numFmtId="3" fontId="3" fillId="0" borderId="12" xfId="0" applyNumberFormat="1" applyFont="1" applyBorder="1" applyAlignment="1">
      <alignment horizontal="center" vertical="center" wrapText="1"/>
    </xf>
    <xf numFmtId="4" fontId="18" fillId="5" borderId="29" xfId="0" applyNumberFormat="1" applyFont="1" applyFill="1" applyBorder="1" applyAlignment="1">
      <alignment vertical="center"/>
    </xf>
    <xf numFmtId="4" fontId="18" fillId="5" borderId="34" xfId="0" applyNumberFormat="1" applyFont="1" applyFill="1" applyBorder="1" applyAlignment="1">
      <alignment vertical="center"/>
    </xf>
    <xf numFmtId="4" fontId="18" fillId="5" borderId="5" xfId="0" applyNumberFormat="1" applyFont="1" applyFill="1" applyBorder="1" applyAlignment="1">
      <alignment vertical="center"/>
    </xf>
    <xf numFmtId="4" fontId="18" fillId="5" borderId="29" xfId="0" applyNumberFormat="1" applyFont="1" applyFill="1" applyBorder="1" applyAlignment="1">
      <alignment vertical="center" wrapText="1"/>
    </xf>
    <xf numFmtId="4" fontId="18" fillId="5" borderId="5" xfId="0" applyNumberFormat="1" applyFont="1" applyFill="1" applyBorder="1" applyAlignment="1">
      <alignment vertical="center" wrapText="1"/>
    </xf>
    <xf numFmtId="4" fontId="18" fillId="0" borderId="29" xfId="0" applyNumberFormat="1" applyFont="1" applyBorder="1" applyAlignment="1">
      <alignment vertical="center" wrapText="1"/>
    </xf>
    <xf numFmtId="4" fontId="18" fillId="0" borderId="5" xfId="0" applyNumberFormat="1" applyFont="1" applyBorder="1" applyAlignment="1">
      <alignment vertical="center" wrapText="1"/>
    </xf>
    <xf numFmtId="4" fontId="18" fillId="5" borderId="61" xfId="0" applyNumberFormat="1" applyFont="1" applyFill="1" applyBorder="1" applyAlignment="1">
      <alignment vertical="center" wrapText="1"/>
    </xf>
    <xf numFmtId="4" fontId="18" fillId="5" borderId="68" xfId="0" applyNumberFormat="1" applyFont="1" applyFill="1" applyBorder="1" applyAlignment="1">
      <alignment vertical="center" wrapText="1"/>
    </xf>
    <xf numFmtId="4" fontId="18" fillId="0" borderId="5" xfId="0" applyNumberFormat="1" applyFont="1" applyBorder="1" applyAlignment="1">
      <alignment vertical="center"/>
    </xf>
    <xf numFmtId="164" fontId="19" fillId="0" borderId="0" xfId="0" applyNumberFormat="1" applyFont="1" applyAlignment="1">
      <alignment wrapText="1"/>
    </xf>
    <xf numFmtId="0" fontId="19" fillId="0" borderId="0" xfId="0" applyFont="1" applyAlignment="1">
      <alignment wrapText="1"/>
    </xf>
    <xf numFmtId="9" fontId="19" fillId="0" borderId="0" xfId="0" applyNumberFormat="1" applyFont="1" applyAlignment="1">
      <alignment wrapText="1"/>
    </xf>
    <xf numFmtId="4" fontId="18" fillId="5" borderId="5" xfId="0" applyNumberFormat="1" applyFont="1" applyFill="1" applyBorder="1" applyAlignment="1">
      <alignment vertical="top" wrapText="1"/>
    </xf>
    <xf numFmtId="0" fontId="19" fillId="0" borderId="0" xfId="0" applyFont="1"/>
    <xf numFmtId="9" fontId="19" fillId="0" borderId="0" xfId="0" applyNumberFormat="1" applyFont="1"/>
    <xf numFmtId="4" fontId="18" fillId="5" borderId="5" xfId="0" applyNumberFormat="1" applyFont="1" applyFill="1" applyBorder="1" applyAlignment="1">
      <alignment vertical="top"/>
    </xf>
    <xf numFmtId="164" fontId="19" fillId="0" borderId="0" xfId="0" applyNumberFormat="1" applyFont="1"/>
    <xf numFmtId="164" fontId="18" fillId="0" borderId="0" xfId="0" applyNumberFormat="1" applyFont="1" applyAlignment="1">
      <alignment vertical="center" wrapText="1"/>
    </xf>
    <xf numFmtId="49" fontId="20" fillId="2" borderId="20" xfId="0" applyNumberFormat="1" applyFont="1" applyFill="1" applyBorder="1" applyAlignment="1">
      <alignment horizontal="right" vertical="center"/>
    </xf>
    <xf numFmtId="9" fontId="3" fillId="0" borderId="0" xfId="0" applyNumberFormat="1" applyFont="1" applyAlignment="1">
      <alignment horizontal="center" vertical="center" wrapText="1"/>
    </xf>
    <xf numFmtId="3" fontId="3" fillId="0" borderId="106" xfId="0" applyNumberFormat="1" applyFont="1" applyBorder="1" applyAlignment="1">
      <alignment horizontal="center" vertical="center" wrapText="1"/>
    </xf>
    <xf numFmtId="0" fontId="5" fillId="0" borderId="106" xfId="0" applyFont="1" applyBorder="1" applyAlignment="1">
      <alignment horizontal="center" vertical="center" wrapText="1"/>
    </xf>
    <xf numFmtId="4" fontId="5" fillId="0" borderId="106" xfId="0" applyNumberFormat="1" applyFont="1" applyBorder="1" applyAlignment="1">
      <alignment horizontal="left" vertical="center" wrapText="1"/>
    </xf>
    <xf numFmtId="4" fontId="5" fillId="0" borderId="106" xfId="0" applyNumberFormat="1" applyFont="1" applyBorder="1" applyAlignment="1">
      <alignment horizontal="center" vertical="center" wrapText="1"/>
    </xf>
    <xf numFmtId="165" fontId="5" fillId="0" borderId="106"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2" fillId="0" borderId="2" xfId="0" applyFont="1" applyBorder="1"/>
    <xf numFmtId="0" fontId="2" fillId="0" borderId="3" xfId="0" applyFont="1" applyBorder="1"/>
    <xf numFmtId="0" fontId="5" fillId="0" borderId="0" xfId="0" applyFont="1" applyAlignment="1">
      <alignment horizontal="left" vertical="center" wrapText="1"/>
    </xf>
    <xf numFmtId="0" fontId="0" fillId="0" borderId="0" xfId="0"/>
    <xf numFmtId="0" fontId="6" fillId="4" borderId="101" xfId="0" applyFont="1" applyFill="1" applyBorder="1" applyAlignment="1">
      <alignment horizontal="center" vertical="center"/>
    </xf>
    <xf numFmtId="0" fontId="2" fillId="0" borderId="51" xfId="0" applyFont="1" applyBorder="1"/>
    <xf numFmtId="0" fontId="2" fillId="0" borderId="52" xfId="0" applyFont="1" applyBorder="1"/>
    <xf numFmtId="4" fontId="4" fillId="4" borderId="9" xfId="0" applyNumberFormat="1" applyFont="1" applyFill="1" applyBorder="1" applyAlignment="1">
      <alignment horizontal="center" vertical="center"/>
    </xf>
    <xf numFmtId="0" fontId="2" fillId="0" borderId="83" xfId="0" applyFont="1" applyBorder="1"/>
    <xf numFmtId="0" fontId="2" fillId="0" borderId="98" xfId="0" applyFont="1" applyBorder="1"/>
    <xf numFmtId="167" fontId="4" fillId="4" borderId="9" xfId="0" applyNumberFormat="1" applyFont="1" applyFill="1" applyBorder="1" applyAlignment="1">
      <alignment horizontal="center" vertical="center"/>
    </xf>
    <xf numFmtId="0" fontId="6" fillId="7" borderId="91" xfId="0" applyFont="1" applyFill="1" applyBorder="1" applyAlignment="1">
      <alignment horizontal="right"/>
    </xf>
    <xf numFmtId="0" fontId="2" fillId="0" borderId="92" xfId="0" applyFont="1" applyBorder="1"/>
    <xf numFmtId="0" fontId="2" fillId="0" borderId="104" xfId="0" applyFont="1" applyBorder="1"/>
    <xf numFmtId="14" fontId="14" fillId="0" borderId="15" xfId="0" applyNumberFormat="1" applyFont="1" applyBorder="1" applyAlignment="1">
      <alignment horizontal="right"/>
    </xf>
    <xf numFmtId="0" fontId="2" fillId="0" borderId="16" xfId="0" applyFont="1" applyBorder="1"/>
    <xf numFmtId="0" fontId="2" fillId="0" borderId="17" xfId="0" applyFont="1" applyBorder="1"/>
    <xf numFmtId="0" fontId="15" fillId="0" borderId="54" xfId="0" applyFont="1" applyBorder="1" applyAlignment="1">
      <alignment horizontal="center" vertical="center"/>
    </xf>
    <xf numFmtId="0" fontId="2" fillId="0" borderId="19" xfId="0" applyFont="1" applyBorder="1"/>
    <xf numFmtId="0" fontId="16" fillId="0" borderId="54" xfId="0" applyFont="1" applyBorder="1" applyAlignment="1">
      <alignment horizontal="center" vertical="center"/>
    </xf>
    <xf numFmtId="0" fontId="5" fillId="0" borderId="96" xfId="0" applyFont="1" applyBorder="1" applyAlignment="1">
      <alignment horizontal="right" vertical="center"/>
    </xf>
    <xf numFmtId="0" fontId="2" fillId="0" borderId="69" xfId="0" applyFont="1" applyBorder="1"/>
    <xf numFmtId="0" fontId="6" fillId="6" borderId="9" xfId="0" applyFont="1" applyFill="1" applyBorder="1" applyAlignment="1">
      <alignment horizontal="center" vertical="center" shrinkToFit="1"/>
    </xf>
    <xf numFmtId="171" fontId="4" fillId="4" borderId="9" xfId="0" applyNumberFormat="1" applyFont="1" applyFill="1" applyBorder="1" applyAlignment="1">
      <alignment horizontal="center" vertical="center"/>
    </xf>
    <xf numFmtId="4" fontId="4" fillId="0" borderId="9" xfId="0" applyNumberFormat="1" applyFont="1" applyBorder="1" applyAlignment="1">
      <alignment horizontal="center" vertical="center"/>
    </xf>
    <xf numFmtId="0" fontId="6" fillId="8" borderId="9" xfId="0" applyFont="1" applyFill="1" applyBorder="1" applyAlignment="1">
      <alignment horizontal="center" vertical="center"/>
    </xf>
    <xf numFmtId="0" fontId="6" fillId="3" borderId="9" xfId="0" applyFont="1" applyFill="1" applyBorder="1" applyAlignment="1">
      <alignment horizontal="center" vertical="center"/>
    </xf>
    <xf numFmtId="0" fontId="1" fillId="0" borderId="15" xfId="0" applyFont="1" applyBorder="1" applyAlignment="1">
      <alignment horizontal="center" vertical="center" wrapText="1"/>
    </xf>
    <xf numFmtId="0" fontId="5" fillId="0" borderId="0" xfId="0" applyFont="1" applyAlignment="1">
      <alignment horizontal="left"/>
    </xf>
    <xf numFmtId="0" fontId="6" fillId="0" borderId="0" xfId="0" applyFont="1" applyAlignment="1">
      <alignment horizontal="right"/>
    </xf>
    <xf numFmtId="4" fontId="4" fillId="4" borderId="22" xfId="0" applyNumberFormat="1" applyFont="1" applyFill="1" applyBorder="1" applyAlignment="1">
      <alignment horizontal="center" vertical="center"/>
    </xf>
    <xf numFmtId="0" fontId="2" fillId="0" borderId="23" xfId="0" applyFont="1" applyBorder="1"/>
    <xf numFmtId="0" fontId="2" fillId="0" borderId="24" xfId="0" applyFont="1" applyBorder="1"/>
    <xf numFmtId="4" fontId="5" fillId="5" borderId="25" xfId="0" applyNumberFormat="1" applyFont="1" applyFill="1" applyBorder="1" applyAlignment="1">
      <alignment horizontal="right" vertical="center"/>
    </xf>
    <xf numFmtId="0" fontId="2" fillId="0" borderId="26" xfId="0" applyFont="1" applyBorder="1"/>
    <xf numFmtId="0" fontId="2" fillId="0" borderId="27" xfId="0" applyFont="1" applyBorder="1"/>
    <xf numFmtId="4" fontId="5" fillId="5" borderId="31" xfId="0" applyNumberFormat="1" applyFont="1" applyFill="1" applyBorder="1" applyAlignment="1">
      <alignment horizontal="right" vertical="center"/>
    </xf>
    <xf numFmtId="0" fontId="2" fillId="0" borderId="32" xfId="0" applyFont="1" applyBorder="1"/>
    <xf numFmtId="0" fontId="2" fillId="0" borderId="33" xfId="0" applyFont="1" applyBorder="1"/>
    <xf numFmtId="4" fontId="6" fillId="0" borderId="45" xfId="0" applyNumberFormat="1" applyFont="1" applyBorder="1" applyAlignment="1">
      <alignment horizontal="left" vertical="top"/>
    </xf>
    <xf numFmtId="0" fontId="2" fillId="0" borderId="45" xfId="0" applyFont="1" applyBorder="1"/>
    <xf numFmtId="0" fontId="2" fillId="0" borderId="46" xfId="0" applyFont="1" applyBorder="1"/>
    <xf numFmtId="4" fontId="4" fillId="4" borderId="22" xfId="0" applyNumberFormat="1" applyFont="1" applyFill="1" applyBorder="1" applyAlignment="1">
      <alignment horizontal="left" vertical="center"/>
    </xf>
    <xf numFmtId="4" fontId="5" fillId="5" borderId="35" xfId="0" applyNumberFormat="1" applyFont="1" applyFill="1" applyBorder="1" applyAlignment="1">
      <alignment horizontal="right" vertical="center"/>
    </xf>
    <xf numFmtId="0" fontId="2" fillId="0" borderId="36" xfId="0" applyFont="1" applyBorder="1"/>
    <xf numFmtId="0" fontId="2" fillId="0" borderId="37" xfId="0" applyFont="1" applyBorder="1"/>
    <xf numFmtId="4" fontId="6" fillId="4" borderId="22" xfId="0" applyNumberFormat="1" applyFont="1" applyFill="1" applyBorder="1" applyAlignment="1">
      <alignment horizontal="left" vertical="center"/>
    </xf>
    <xf numFmtId="4" fontId="9" fillId="4" borderId="22" xfId="0" applyNumberFormat="1" applyFont="1" applyFill="1" applyBorder="1" applyAlignment="1">
      <alignment horizontal="left" vertical="center" wrapText="1"/>
    </xf>
    <xf numFmtId="4" fontId="4" fillId="0" borderId="45" xfId="0" applyNumberFormat="1" applyFont="1" applyBorder="1" applyAlignment="1">
      <alignment horizontal="left" vertical="center" wrapText="1"/>
    </xf>
    <xf numFmtId="0" fontId="5" fillId="0" borderId="0" xfId="0" applyFont="1" applyAlignment="1">
      <alignment horizontal="left" wrapText="1"/>
    </xf>
    <xf numFmtId="0" fontId="6" fillId="0" borderId="0" xfId="0" applyFont="1" applyAlignment="1">
      <alignment horizontal="right" vertical="center" wrapText="1"/>
    </xf>
    <xf numFmtId="4" fontId="9" fillId="4" borderId="22" xfId="0" applyNumberFormat="1" applyFont="1" applyFill="1" applyBorder="1" applyAlignment="1">
      <alignment horizontal="center" vertical="center" wrapText="1"/>
    </xf>
    <xf numFmtId="4" fontId="5" fillId="5" borderId="25" xfId="0" applyNumberFormat="1" applyFont="1" applyFill="1" applyBorder="1" applyAlignment="1">
      <alignment horizontal="right" vertical="center" wrapText="1"/>
    </xf>
    <xf numFmtId="4" fontId="5" fillId="5" borderId="31" xfId="0" applyNumberFormat="1" applyFont="1" applyFill="1" applyBorder="1" applyAlignment="1">
      <alignment horizontal="right" vertical="center" wrapText="1"/>
    </xf>
    <xf numFmtId="4" fontId="9" fillId="4" borderId="22" xfId="0" applyNumberFormat="1" applyFont="1" applyFill="1" applyBorder="1" applyAlignment="1">
      <alignment horizontal="left" vertical="top" wrapText="1"/>
    </xf>
    <xf numFmtId="4" fontId="6" fillId="0" borderId="51" xfId="0" applyNumberFormat="1" applyFont="1" applyBorder="1" applyAlignment="1">
      <alignment horizontal="left" vertical="center" wrapText="1"/>
    </xf>
    <xf numFmtId="4" fontId="3" fillId="5" borderId="31" xfId="0" applyNumberFormat="1" applyFont="1" applyFill="1" applyBorder="1" applyAlignment="1">
      <alignment horizontal="right" vertical="center" wrapText="1"/>
    </xf>
    <xf numFmtId="4" fontId="5" fillId="5" borderId="35" xfId="0" applyNumberFormat="1" applyFont="1" applyFill="1" applyBorder="1" applyAlignment="1">
      <alignment horizontal="right" vertical="center" wrapText="1"/>
    </xf>
    <xf numFmtId="0" fontId="2" fillId="0" borderId="56" xfId="0" applyFont="1" applyBorder="1"/>
    <xf numFmtId="0" fontId="6" fillId="0" borderId="58" xfId="0" applyFont="1" applyBorder="1" applyAlignment="1">
      <alignment horizontal="right" wrapText="1"/>
    </xf>
    <xf numFmtId="0" fontId="2" fillId="0" borderId="58" xfId="0" applyFont="1" applyBorder="1"/>
    <xf numFmtId="0" fontId="2" fillId="0" borderId="59" xfId="0" applyFont="1" applyBorder="1"/>
    <xf numFmtId="0" fontId="2" fillId="0" borderId="60" xfId="0" applyFont="1" applyBorder="1"/>
    <xf numFmtId="4" fontId="6" fillId="0" borderId="74" xfId="0" applyNumberFormat="1" applyFont="1" applyBorder="1" applyAlignment="1">
      <alignment horizontal="center" wrapText="1"/>
    </xf>
    <xf numFmtId="0" fontId="2" fillId="0" borderId="76" xfId="0" applyFont="1" applyBorder="1"/>
    <xf numFmtId="4" fontId="6" fillId="0" borderId="73" xfId="0" applyNumberFormat="1" applyFont="1" applyBorder="1" applyAlignment="1">
      <alignment horizontal="center" vertical="center" wrapText="1"/>
    </xf>
    <xf numFmtId="0" fontId="2" fillId="0" borderId="75" xfId="0" applyFont="1" applyBorder="1"/>
    <xf numFmtId="4" fontId="6" fillId="0" borderId="83" xfId="0" applyNumberFormat="1" applyFont="1" applyBorder="1" applyAlignment="1">
      <alignment horizontal="left" vertical="top" wrapText="1"/>
    </xf>
    <xf numFmtId="0" fontId="2" fillId="0" borderId="84" xfId="0" applyFont="1" applyBorder="1"/>
    <xf numFmtId="4" fontId="9" fillId="4" borderId="35" xfId="0" applyNumberFormat="1" applyFont="1" applyFill="1" applyBorder="1" applyAlignment="1">
      <alignment horizontal="center" vertical="center" wrapText="1"/>
    </xf>
    <xf numFmtId="0" fontId="2" fillId="0" borderId="72" xfId="0" applyFont="1" applyBorder="1"/>
    <xf numFmtId="4" fontId="5" fillId="5" borderId="64" xfId="0" applyNumberFormat="1" applyFont="1" applyFill="1" applyBorder="1" applyAlignment="1">
      <alignment horizontal="right" vertical="center" wrapText="1"/>
    </xf>
    <xf numFmtId="0" fontId="2" fillId="0" borderId="65" xfId="0" applyFont="1" applyBorder="1"/>
    <xf numFmtId="0" fontId="2" fillId="0" borderId="66" xfId="0" applyFont="1" applyBorder="1"/>
    <xf numFmtId="0" fontId="6" fillId="2" borderId="73" xfId="0" applyFont="1" applyFill="1" applyBorder="1" applyAlignment="1">
      <alignment horizontal="center" vertical="center" wrapText="1"/>
    </xf>
    <xf numFmtId="4" fontId="6" fillId="0" borderId="73" xfId="0" applyNumberFormat="1" applyFont="1" applyBorder="1" applyAlignment="1">
      <alignment horizontal="left" vertical="center" wrapText="1"/>
    </xf>
    <xf numFmtId="4" fontId="6" fillId="0" borderId="23" xfId="0" applyNumberFormat="1" applyFont="1" applyBorder="1" applyAlignment="1">
      <alignment horizontal="left" vertical="top" wrapText="1"/>
    </xf>
    <xf numFmtId="0" fontId="6" fillId="0" borderId="0" xfId="0" applyFont="1" applyAlignment="1">
      <alignment horizontal="right" wrapText="1"/>
    </xf>
    <xf numFmtId="4" fontId="6" fillId="0" borderId="45" xfId="0" applyNumberFormat="1" applyFont="1" applyBorder="1" applyAlignment="1">
      <alignment horizontal="left" vertical="top" wrapText="1"/>
    </xf>
    <xf numFmtId="4" fontId="6" fillId="0" borderId="45" xfId="0" applyNumberFormat="1" applyFont="1" applyBorder="1" applyAlignment="1">
      <alignment horizontal="left" vertical="center" wrapText="1"/>
    </xf>
    <xf numFmtId="4" fontId="3" fillId="5" borderId="31" xfId="0" applyNumberFormat="1" applyFont="1" applyFill="1" applyBorder="1" applyAlignment="1">
      <alignment horizontal="right" vertical="center"/>
    </xf>
    <xf numFmtId="4" fontId="9" fillId="4" borderId="22" xfId="0" applyNumberFormat="1" applyFont="1" applyFill="1" applyBorder="1" applyAlignment="1">
      <alignment horizontal="left" vertical="center"/>
    </xf>
    <xf numFmtId="4" fontId="4" fillId="0" borderId="45" xfId="0" applyNumberFormat="1" applyFont="1" applyBorder="1" applyAlignment="1">
      <alignment horizontal="left" vertical="center"/>
    </xf>
    <xf numFmtId="0" fontId="6" fillId="0" borderId="0" xfId="0" applyFont="1" applyAlignment="1">
      <alignment horizontal="right" vertical="center"/>
    </xf>
    <xf numFmtId="4" fontId="9" fillId="4" borderId="22" xfId="0" applyNumberFormat="1" applyFont="1" applyFill="1" applyBorder="1" applyAlignment="1">
      <alignment horizontal="center" vertical="center"/>
    </xf>
    <xf numFmtId="4" fontId="3" fillId="5" borderId="25" xfId="0" applyNumberFormat="1" applyFont="1" applyFill="1" applyBorder="1" applyAlignment="1">
      <alignment horizontal="right" vertical="center"/>
    </xf>
    <xf numFmtId="4" fontId="6" fillId="0" borderId="51" xfId="0" applyNumberFormat="1" applyFont="1" applyBorder="1" applyAlignment="1">
      <alignment horizontal="left" vertical="top"/>
    </xf>
    <xf numFmtId="4" fontId="3" fillId="5" borderId="25" xfId="0" applyNumberFormat="1" applyFont="1" applyFill="1" applyBorder="1" applyAlignment="1">
      <alignment horizontal="right" vertical="center" wrapText="1"/>
    </xf>
    <xf numFmtId="4" fontId="6" fillId="0" borderId="51" xfId="0" applyNumberFormat="1" applyFont="1" applyBorder="1" applyAlignment="1">
      <alignment horizontal="left" vertical="top" wrapText="1"/>
    </xf>
    <xf numFmtId="4" fontId="12" fillId="4" borderId="35" xfId="0" applyNumberFormat="1" applyFont="1" applyFill="1" applyBorder="1" applyAlignment="1">
      <alignment horizontal="left" vertical="center" wrapText="1"/>
    </xf>
    <xf numFmtId="0" fontId="2" fillId="0" borderId="88" xfId="0" applyFont="1" applyBorder="1"/>
    <xf numFmtId="4" fontId="21" fillId="4" borderId="22" xfId="0" applyNumberFormat="1" applyFont="1" applyFill="1" applyBorder="1" applyAlignment="1">
      <alignment horizontal="center" vertical="center"/>
    </xf>
    <xf numFmtId="0" fontId="22" fillId="0" borderId="23" xfId="0" applyFont="1" applyBorder="1"/>
    <xf numFmtId="0" fontId="22" fillId="0" borderId="24" xfId="0" applyFont="1" applyBorder="1"/>
    <xf numFmtId="0" fontId="23" fillId="0" borderId="45" xfId="0" applyFont="1" applyBorder="1"/>
    <xf numFmtId="0" fontId="23" fillId="0" borderId="46" xfId="0" applyFont="1" applyBorder="1"/>
    <xf numFmtId="0" fontId="23" fillId="0" borderId="23" xfId="0" applyFont="1" applyBorder="1"/>
    <xf numFmtId="0" fontId="23" fillId="0" borderId="24" xfId="0" applyFont="1" applyBorder="1"/>
    <xf numFmtId="4" fontId="10" fillId="4" borderId="91" xfId="0" applyNumberFormat="1" applyFont="1" applyFill="1" applyBorder="1" applyAlignment="1">
      <alignment horizontal="left" vertical="center" wrapText="1"/>
    </xf>
    <xf numFmtId="0" fontId="2" fillId="0" borderId="93" xfId="0" applyFont="1" applyBorder="1"/>
    <xf numFmtId="4" fontId="10" fillId="4" borderId="91" xfId="0" applyNumberFormat="1" applyFont="1" applyFill="1" applyBorder="1" applyAlignment="1">
      <alignment horizontal="left" vertical="center"/>
    </xf>
    <xf numFmtId="4" fontId="4" fillId="4" borderId="22" xfId="0" applyNumberFormat="1" applyFont="1" applyFill="1" applyBorder="1" applyAlignment="1">
      <alignment horizontal="center" vertical="center" wrapText="1"/>
    </xf>
    <xf numFmtId="0" fontId="2" fillId="0" borderId="23" xfId="0" applyFont="1" applyBorder="1" applyAlignment="1">
      <alignment wrapText="1"/>
    </xf>
    <xf numFmtId="0" fontId="2" fillId="0" borderId="24" xfId="0" applyFont="1" applyBorder="1" applyAlignment="1">
      <alignment wrapText="1"/>
    </xf>
    <xf numFmtId="4" fontId="6" fillId="4" borderId="91" xfId="0" applyNumberFormat="1" applyFont="1" applyFill="1" applyBorder="1"/>
    <xf numFmtId="4" fontId="6" fillId="0" borderId="51" xfId="0" applyNumberFormat="1" applyFont="1" applyBorder="1" applyAlignment="1">
      <alignment vertical="top"/>
    </xf>
    <xf numFmtId="4" fontId="3" fillId="5" borderId="42" xfId="0" applyNumberFormat="1" applyFont="1" applyFill="1" applyBorder="1" applyAlignment="1">
      <alignment horizontal="right" vertical="center" wrapText="1"/>
    </xf>
    <xf numFmtId="0" fontId="2" fillId="0" borderId="106"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pageSetUpPr fitToPage="1"/>
  </sheetPr>
  <dimension ref="A1:W1002"/>
  <sheetViews>
    <sheetView showGridLines="0" view="pageBreakPreview" zoomScaleNormal="100" zoomScaleSheetLayoutView="100" workbookViewId="0">
      <selection activeCell="H102" sqref="H102"/>
    </sheetView>
  </sheetViews>
  <sheetFormatPr defaultColWidth="12.5703125" defaultRowHeight="15" customHeight="1" x14ac:dyDescent="0.2"/>
  <cols>
    <col min="1" max="1" width="13.7109375" customWidth="1"/>
    <col min="2" max="2" width="15.42578125" customWidth="1"/>
    <col min="3" max="3" width="100.7109375" customWidth="1"/>
    <col min="4" max="4" width="8.140625" customWidth="1"/>
    <col min="5" max="5" width="14.42578125" customWidth="1"/>
    <col min="6" max="6" width="8.7109375" customWidth="1"/>
    <col min="7" max="7" width="14.42578125" customWidth="1"/>
    <col min="8" max="8" width="33.85546875" customWidth="1"/>
    <col min="9" max="23" width="14.42578125" customWidth="1"/>
  </cols>
  <sheetData>
    <row r="1" spans="1:23" ht="12.75" customHeight="1" x14ac:dyDescent="0.2">
      <c r="A1" s="368" t="s">
        <v>0</v>
      </c>
      <c r="B1" s="369"/>
      <c r="C1" s="369"/>
      <c r="D1" s="369"/>
      <c r="E1" s="369"/>
      <c r="F1" s="369"/>
      <c r="G1" s="370"/>
      <c r="H1" s="360" t="e">
        <f>+#REF!</f>
        <v>#REF!</v>
      </c>
      <c r="I1" s="1"/>
      <c r="J1" s="1"/>
      <c r="K1" s="1"/>
      <c r="L1" s="1"/>
      <c r="M1" s="1"/>
      <c r="N1" s="1"/>
      <c r="O1" s="1"/>
      <c r="P1" s="1"/>
      <c r="Q1" s="1"/>
      <c r="R1" s="1"/>
      <c r="S1" s="1"/>
      <c r="T1" s="1"/>
      <c r="U1" s="1"/>
      <c r="V1" s="1"/>
      <c r="W1" s="1"/>
    </row>
    <row r="2" spans="1:23" ht="12.75" customHeight="1" x14ac:dyDescent="0.2">
      <c r="A2" s="2"/>
      <c r="B2" s="3"/>
      <c r="C2" s="371" t="str">
        <f>Resumo!$A$5</f>
        <v>DATA-BASE: SINAPI 05/2024, SABESP 05/2024 ( L.S.: 88,52% | B.D.I.: 26,98%),  Ata de Registro nº84/2024, cotação de mercado</v>
      </c>
      <c r="D2" s="372"/>
      <c r="E2" s="1"/>
      <c r="F2" s="1"/>
      <c r="G2" s="4"/>
      <c r="H2" s="1"/>
      <c r="I2" s="1"/>
      <c r="J2" s="1"/>
      <c r="K2" s="1"/>
      <c r="L2" s="1"/>
      <c r="M2" s="1"/>
      <c r="N2" s="1"/>
      <c r="O2" s="1"/>
      <c r="P2" s="1"/>
      <c r="Q2" s="1"/>
      <c r="R2" s="1"/>
      <c r="S2" s="1"/>
      <c r="T2" s="1"/>
      <c r="U2" s="1"/>
      <c r="V2" s="1"/>
      <c r="W2" s="1"/>
    </row>
    <row r="3" spans="1:23" ht="23.25" customHeight="1" x14ac:dyDescent="0.2">
      <c r="A3" s="5" t="s">
        <v>1</v>
      </c>
      <c r="B3" s="6" t="s">
        <v>2</v>
      </c>
      <c r="C3" s="7" t="s">
        <v>3</v>
      </c>
      <c r="D3" s="8" t="s">
        <v>4</v>
      </c>
      <c r="E3" s="9" t="s">
        <v>5</v>
      </c>
      <c r="F3" s="10" t="s">
        <v>6</v>
      </c>
      <c r="G3" s="11" t="s">
        <v>7</v>
      </c>
      <c r="H3" s="1"/>
      <c r="I3" s="1"/>
      <c r="J3" s="1"/>
      <c r="K3" s="1"/>
      <c r="L3" s="1"/>
      <c r="M3" s="1"/>
      <c r="N3" s="1"/>
      <c r="O3" s="1"/>
      <c r="P3" s="1"/>
      <c r="Q3" s="1"/>
      <c r="R3" s="1"/>
      <c r="S3" s="1"/>
      <c r="T3" s="1"/>
      <c r="U3" s="1"/>
      <c r="V3" s="1"/>
      <c r="W3" s="1"/>
    </row>
    <row r="4" spans="1:23" ht="12.75" customHeight="1" x14ac:dyDescent="0.2">
      <c r="A4" s="12">
        <v>4235</v>
      </c>
      <c r="B4" s="13" t="s">
        <v>8</v>
      </c>
      <c r="C4" s="334" t="s">
        <v>9</v>
      </c>
      <c r="D4" s="14" t="s">
        <v>10</v>
      </c>
      <c r="E4" s="15"/>
      <c r="F4" s="16">
        <v>0</v>
      </c>
      <c r="G4" s="17">
        <f t="shared" ref="G4:G105" si="0">ROUND(E4*(1+F4),2)</f>
        <v>0</v>
      </c>
      <c r="H4" s="1"/>
      <c r="I4" s="1"/>
      <c r="J4" s="1"/>
      <c r="K4" s="1"/>
      <c r="L4" s="1"/>
      <c r="M4" s="1"/>
      <c r="N4" s="1"/>
      <c r="O4" s="1"/>
      <c r="P4" s="1"/>
      <c r="Q4" s="1"/>
      <c r="R4" s="1"/>
      <c r="S4" s="1"/>
      <c r="T4" s="1"/>
      <c r="U4" s="1"/>
      <c r="V4" s="1"/>
      <c r="W4" s="1"/>
    </row>
    <row r="5" spans="1:23" ht="22.5" customHeight="1" x14ac:dyDescent="0.2">
      <c r="A5" s="12">
        <v>5678</v>
      </c>
      <c r="B5" s="13" t="s">
        <v>11</v>
      </c>
      <c r="C5" s="334" t="s">
        <v>12</v>
      </c>
      <c r="D5" s="14" t="s">
        <v>13</v>
      </c>
      <c r="E5" s="15"/>
      <c r="F5" s="16">
        <v>0</v>
      </c>
      <c r="G5" s="17">
        <f t="shared" si="0"/>
        <v>0</v>
      </c>
      <c r="H5" s="1"/>
      <c r="I5" s="1"/>
      <c r="J5" s="1"/>
      <c r="K5" s="1"/>
      <c r="L5" s="1"/>
      <c r="M5" s="1"/>
      <c r="N5" s="1"/>
      <c r="O5" s="1"/>
      <c r="P5" s="1"/>
      <c r="Q5" s="1"/>
      <c r="R5" s="1"/>
      <c r="S5" s="1"/>
      <c r="T5" s="1"/>
      <c r="U5" s="1"/>
      <c r="V5" s="1"/>
      <c r="W5" s="1"/>
    </row>
    <row r="6" spans="1:23" ht="21.75" customHeight="1" x14ac:dyDescent="0.2">
      <c r="A6" s="18">
        <v>5953</v>
      </c>
      <c r="B6" s="18" t="s">
        <v>11</v>
      </c>
      <c r="C6" s="335" t="s">
        <v>14</v>
      </c>
      <c r="D6" s="14" t="s">
        <v>13</v>
      </c>
      <c r="E6" s="15"/>
      <c r="F6" s="16">
        <v>0</v>
      </c>
      <c r="G6" s="17">
        <f t="shared" si="0"/>
        <v>0</v>
      </c>
      <c r="H6" s="1"/>
      <c r="I6" s="1"/>
      <c r="J6" s="1"/>
      <c r="K6" s="1"/>
      <c r="L6" s="1"/>
      <c r="M6" s="1"/>
      <c r="N6" s="1"/>
      <c r="O6" s="1"/>
      <c r="P6" s="1"/>
      <c r="Q6" s="1"/>
      <c r="R6" s="1"/>
      <c r="S6" s="1"/>
      <c r="T6" s="1"/>
      <c r="U6" s="1"/>
      <c r="V6" s="1"/>
      <c r="W6" s="1"/>
    </row>
    <row r="7" spans="1:23" ht="23.25" customHeight="1" x14ac:dyDescent="0.2">
      <c r="A7" s="13">
        <v>92138</v>
      </c>
      <c r="B7" s="19" t="s">
        <v>11</v>
      </c>
      <c r="C7" s="20" t="s">
        <v>15</v>
      </c>
      <c r="D7" s="14" t="s">
        <v>13</v>
      </c>
      <c r="E7" s="15"/>
      <c r="F7" s="16">
        <v>0</v>
      </c>
      <c r="G7" s="17">
        <f t="shared" si="0"/>
        <v>0</v>
      </c>
      <c r="H7" s="1"/>
      <c r="I7" s="1"/>
      <c r="J7" s="1"/>
      <c r="K7" s="1"/>
      <c r="L7" s="1"/>
      <c r="M7" s="1"/>
      <c r="N7" s="1"/>
      <c r="O7" s="1"/>
      <c r="P7" s="1"/>
      <c r="Q7" s="1"/>
      <c r="R7" s="1"/>
      <c r="S7" s="1"/>
      <c r="T7" s="1"/>
      <c r="U7" s="1"/>
      <c r="V7" s="1"/>
      <c r="W7" s="1"/>
    </row>
    <row r="8" spans="1:23" ht="12.75" customHeight="1" x14ac:dyDescent="0.2">
      <c r="A8" s="18">
        <v>93358</v>
      </c>
      <c r="B8" s="336" t="s">
        <v>11</v>
      </c>
      <c r="C8" s="337" t="s">
        <v>16</v>
      </c>
      <c r="D8" s="21" t="s">
        <v>17</v>
      </c>
      <c r="E8" s="15"/>
      <c r="F8" s="16">
        <v>0</v>
      </c>
      <c r="G8" s="17">
        <f t="shared" si="0"/>
        <v>0</v>
      </c>
      <c r="H8" s="1"/>
      <c r="I8" s="1"/>
      <c r="J8" s="1"/>
      <c r="K8" s="1"/>
      <c r="L8" s="1"/>
      <c r="M8" s="1"/>
      <c r="N8" s="1"/>
      <c r="O8" s="1"/>
      <c r="P8" s="1"/>
      <c r="Q8" s="1"/>
      <c r="R8" s="1"/>
      <c r="S8" s="1"/>
      <c r="T8" s="1"/>
      <c r="U8" s="1"/>
      <c r="V8" s="1"/>
      <c r="W8" s="1"/>
    </row>
    <row r="9" spans="1:23" ht="12.75" customHeight="1" x14ac:dyDescent="0.2">
      <c r="A9" s="18">
        <v>93382</v>
      </c>
      <c r="B9" s="18" t="s">
        <v>11</v>
      </c>
      <c r="C9" s="335" t="s">
        <v>18</v>
      </c>
      <c r="D9" s="14" t="s">
        <v>17</v>
      </c>
      <c r="E9" s="15"/>
      <c r="F9" s="16">
        <v>0</v>
      </c>
      <c r="G9" s="17">
        <f t="shared" si="0"/>
        <v>0</v>
      </c>
      <c r="H9" s="1"/>
      <c r="I9" s="1"/>
      <c r="J9" s="1"/>
      <c r="K9" s="1"/>
      <c r="L9" s="1"/>
      <c r="M9" s="1"/>
      <c r="N9" s="1"/>
      <c r="O9" s="1"/>
      <c r="P9" s="1"/>
      <c r="Q9" s="1"/>
      <c r="R9" s="1"/>
      <c r="S9" s="1"/>
      <c r="T9" s="1"/>
      <c r="U9" s="1"/>
      <c r="V9" s="1"/>
      <c r="W9" s="1"/>
    </row>
    <row r="10" spans="1:23" ht="31.5" customHeight="1" x14ac:dyDescent="0.2">
      <c r="A10" s="13">
        <v>97132</v>
      </c>
      <c r="B10" s="13" t="s">
        <v>11</v>
      </c>
      <c r="C10" s="334" t="s">
        <v>19</v>
      </c>
      <c r="D10" s="14" t="s">
        <v>20</v>
      </c>
      <c r="E10" s="15"/>
      <c r="F10" s="16">
        <v>0</v>
      </c>
      <c r="G10" s="17">
        <f t="shared" si="0"/>
        <v>0</v>
      </c>
      <c r="H10" s="1"/>
      <c r="I10" s="1"/>
      <c r="J10" s="1"/>
      <c r="K10" s="1"/>
      <c r="L10" s="1"/>
      <c r="M10" s="1"/>
      <c r="N10" s="1"/>
      <c r="O10" s="1"/>
      <c r="P10" s="1"/>
      <c r="Q10" s="1"/>
      <c r="R10" s="1"/>
      <c r="S10" s="1"/>
      <c r="T10" s="1"/>
      <c r="U10" s="1"/>
      <c r="V10" s="1"/>
      <c r="W10" s="1"/>
    </row>
    <row r="11" spans="1:23" ht="21.75" customHeight="1" x14ac:dyDescent="0.2">
      <c r="A11" s="13">
        <v>97133</v>
      </c>
      <c r="B11" s="19" t="s">
        <v>11</v>
      </c>
      <c r="C11" s="20" t="s">
        <v>21</v>
      </c>
      <c r="D11" s="14" t="s">
        <v>20</v>
      </c>
      <c r="E11" s="15"/>
      <c r="F11" s="16">
        <v>0</v>
      </c>
      <c r="G11" s="17">
        <f t="shared" si="0"/>
        <v>0</v>
      </c>
      <c r="H11" s="1"/>
      <c r="I11" s="1"/>
      <c r="J11" s="1"/>
      <c r="K11" s="1"/>
      <c r="L11" s="1"/>
      <c r="M11" s="1"/>
      <c r="N11" s="1"/>
      <c r="O11" s="1"/>
      <c r="P11" s="1"/>
      <c r="Q11" s="1"/>
      <c r="R11" s="1"/>
      <c r="S11" s="1"/>
      <c r="T11" s="1"/>
      <c r="U11" s="1"/>
      <c r="V11" s="1"/>
      <c r="W11" s="1"/>
    </row>
    <row r="12" spans="1:23" ht="12.75" customHeight="1" x14ac:dyDescent="0.2">
      <c r="A12" s="13">
        <v>70010005</v>
      </c>
      <c r="B12" s="19" t="s">
        <v>22</v>
      </c>
      <c r="C12" s="20" t="s">
        <v>23</v>
      </c>
      <c r="D12" s="14" t="s">
        <v>20</v>
      </c>
      <c r="E12" s="15"/>
      <c r="F12" s="16">
        <v>0</v>
      </c>
      <c r="G12" s="17">
        <f t="shared" si="0"/>
        <v>0</v>
      </c>
      <c r="H12" s="326"/>
      <c r="I12" s="326"/>
      <c r="J12" s="326"/>
      <c r="K12" s="326"/>
      <c r="L12" s="326"/>
      <c r="M12" s="326"/>
      <c r="N12" s="326"/>
      <c r="O12" s="326"/>
      <c r="P12" s="326"/>
      <c r="Q12" s="326"/>
      <c r="R12" s="326"/>
      <c r="S12" s="326"/>
      <c r="T12" s="326"/>
      <c r="U12" s="326"/>
      <c r="V12" s="326"/>
      <c r="W12" s="326"/>
    </row>
    <row r="13" spans="1:23" ht="12.75" customHeight="1" x14ac:dyDescent="0.2">
      <c r="A13" s="18">
        <v>70010007</v>
      </c>
      <c r="B13" s="19" t="s">
        <v>22</v>
      </c>
      <c r="C13" s="337" t="s">
        <v>24</v>
      </c>
      <c r="D13" s="21" t="s">
        <v>25</v>
      </c>
      <c r="E13" s="15"/>
      <c r="F13" s="16">
        <v>0</v>
      </c>
      <c r="G13" s="17">
        <f t="shared" si="0"/>
        <v>0</v>
      </c>
      <c r="H13" s="326"/>
      <c r="I13" s="326"/>
      <c r="J13" s="326"/>
      <c r="K13" s="326"/>
      <c r="L13" s="326"/>
      <c r="M13" s="326"/>
      <c r="N13" s="326"/>
      <c r="O13" s="326"/>
      <c r="P13" s="326"/>
      <c r="Q13" s="326"/>
      <c r="R13" s="326"/>
      <c r="S13" s="326"/>
      <c r="T13" s="326"/>
      <c r="U13" s="326"/>
      <c r="V13" s="326"/>
      <c r="W13" s="326"/>
    </row>
    <row r="14" spans="1:23" ht="12.75" customHeight="1" x14ac:dyDescent="0.2">
      <c r="A14" s="18">
        <v>70020001</v>
      </c>
      <c r="B14" s="19" t="s">
        <v>22</v>
      </c>
      <c r="C14" s="337" t="s">
        <v>26</v>
      </c>
      <c r="D14" s="21" t="s">
        <v>20</v>
      </c>
      <c r="E14" s="15"/>
      <c r="F14" s="16">
        <v>0</v>
      </c>
      <c r="G14" s="17">
        <f t="shared" si="0"/>
        <v>0</v>
      </c>
      <c r="H14" s="1"/>
      <c r="I14" s="1"/>
      <c r="J14" s="1"/>
      <c r="K14" s="1"/>
      <c r="L14" s="1"/>
      <c r="M14" s="1"/>
      <c r="N14" s="1"/>
      <c r="O14" s="1"/>
      <c r="P14" s="1"/>
      <c r="Q14" s="1"/>
      <c r="R14" s="1"/>
      <c r="S14" s="1"/>
      <c r="T14" s="1"/>
      <c r="U14" s="1"/>
      <c r="V14" s="1"/>
      <c r="W14" s="1"/>
    </row>
    <row r="15" spans="1:23" ht="12.75" customHeight="1" x14ac:dyDescent="0.2">
      <c r="A15" s="13">
        <v>70020004</v>
      </c>
      <c r="B15" s="13" t="s">
        <v>22</v>
      </c>
      <c r="C15" s="334" t="s">
        <v>312</v>
      </c>
      <c r="D15" s="14" t="s">
        <v>20</v>
      </c>
      <c r="E15" s="15"/>
      <c r="F15" s="16">
        <v>0</v>
      </c>
      <c r="G15" s="17">
        <f t="shared" si="0"/>
        <v>0</v>
      </c>
      <c r="H15" s="1"/>
      <c r="I15" s="1"/>
      <c r="J15" s="1"/>
      <c r="K15" s="1"/>
      <c r="L15" s="1"/>
      <c r="M15" s="1"/>
      <c r="N15" s="1"/>
      <c r="O15" s="1"/>
      <c r="P15" s="1"/>
      <c r="Q15" s="1"/>
      <c r="R15" s="1"/>
      <c r="S15" s="1"/>
      <c r="T15" s="1"/>
      <c r="U15" s="1"/>
      <c r="V15" s="1"/>
      <c r="W15" s="1"/>
    </row>
    <row r="16" spans="1:23" ht="12.75" customHeight="1" x14ac:dyDescent="0.2">
      <c r="A16" s="13">
        <v>70030031</v>
      </c>
      <c r="B16" s="19" t="s">
        <v>22</v>
      </c>
      <c r="C16" s="20" t="s">
        <v>27</v>
      </c>
      <c r="D16" s="14" t="s">
        <v>17</v>
      </c>
      <c r="E16" s="15"/>
      <c r="F16" s="16">
        <v>0</v>
      </c>
      <c r="G16" s="17">
        <f t="shared" si="0"/>
        <v>0</v>
      </c>
      <c r="H16" s="1"/>
      <c r="I16" s="1"/>
      <c r="J16" s="1"/>
      <c r="K16" s="1"/>
      <c r="L16" s="1"/>
      <c r="M16" s="1"/>
      <c r="N16" s="1"/>
      <c r="O16" s="1"/>
      <c r="P16" s="1"/>
      <c r="Q16" s="1"/>
      <c r="R16" s="1"/>
      <c r="S16" s="1"/>
      <c r="T16" s="1"/>
      <c r="U16" s="1"/>
      <c r="V16" s="1"/>
      <c r="W16" s="1"/>
    </row>
    <row r="17" spans="1:23" ht="12.75" customHeight="1" x14ac:dyDescent="0.2">
      <c r="A17" s="13">
        <v>70030042</v>
      </c>
      <c r="B17" s="336" t="s">
        <v>22</v>
      </c>
      <c r="C17" s="20" t="s">
        <v>28</v>
      </c>
      <c r="D17" s="14" t="s">
        <v>17</v>
      </c>
      <c r="E17" s="15"/>
      <c r="F17" s="16">
        <v>0</v>
      </c>
      <c r="G17" s="17">
        <f t="shared" si="0"/>
        <v>0</v>
      </c>
      <c r="H17" s="1"/>
      <c r="I17" s="1"/>
      <c r="J17" s="1"/>
      <c r="K17" s="1"/>
      <c r="L17" s="1"/>
      <c r="M17" s="1"/>
      <c r="N17" s="1"/>
      <c r="O17" s="1"/>
      <c r="P17" s="1"/>
      <c r="Q17" s="1"/>
      <c r="R17" s="1"/>
      <c r="S17" s="1"/>
      <c r="T17" s="1"/>
      <c r="U17" s="1"/>
      <c r="V17" s="1"/>
      <c r="W17" s="1"/>
    </row>
    <row r="18" spans="1:23" ht="12.75" customHeight="1" x14ac:dyDescent="0.2">
      <c r="A18" s="12">
        <v>70030044</v>
      </c>
      <c r="B18" s="13" t="s">
        <v>22</v>
      </c>
      <c r="C18" s="334" t="s">
        <v>29</v>
      </c>
      <c r="D18" s="14" t="s">
        <v>17</v>
      </c>
      <c r="E18" s="15"/>
      <c r="F18" s="16">
        <v>0</v>
      </c>
      <c r="G18" s="17">
        <f t="shared" si="0"/>
        <v>0</v>
      </c>
      <c r="H18" s="1"/>
      <c r="I18" s="1"/>
      <c r="J18" s="1"/>
      <c r="K18" s="1"/>
      <c r="L18" s="1"/>
      <c r="M18" s="1"/>
      <c r="N18" s="1"/>
      <c r="O18" s="1"/>
      <c r="P18" s="1"/>
      <c r="Q18" s="1"/>
      <c r="R18" s="1"/>
      <c r="S18" s="1"/>
      <c r="T18" s="1"/>
      <c r="U18" s="1"/>
      <c r="V18" s="1"/>
      <c r="W18" s="1"/>
    </row>
    <row r="19" spans="1:23" ht="12.75" customHeight="1" x14ac:dyDescent="0.2">
      <c r="A19" s="13">
        <v>70030090</v>
      </c>
      <c r="B19" s="336" t="s">
        <v>22</v>
      </c>
      <c r="C19" s="20" t="s">
        <v>30</v>
      </c>
      <c r="D19" s="14" t="s">
        <v>17</v>
      </c>
      <c r="E19" s="15"/>
      <c r="F19" s="16">
        <v>0</v>
      </c>
      <c r="G19" s="17">
        <f t="shared" si="0"/>
        <v>0</v>
      </c>
      <c r="H19" s="1"/>
      <c r="I19" s="1"/>
      <c r="J19" s="1"/>
      <c r="K19" s="1"/>
      <c r="L19" s="1"/>
      <c r="M19" s="1"/>
      <c r="N19" s="1"/>
      <c r="O19" s="1"/>
      <c r="P19" s="1"/>
      <c r="Q19" s="1"/>
      <c r="R19" s="1"/>
      <c r="S19" s="1"/>
      <c r="T19" s="1"/>
      <c r="U19" s="1"/>
      <c r="V19" s="1"/>
      <c r="W19" s="1"/>
    </row>
    <row r="20" spans="1:23" ht="12.75" customHeight="1" x14ac:dyDescent="0.2">
      <c r="A20" s="13">
        <v>70030091</v>
      </c>
      <c r="B20" s="336" t="s">
        <v>22</v>
      </c>
      <c r="C20" s="20" t="s">
        <v>31</v>
      </c>
      <c r="D20" s="14" t="s">
        <v>32</v>
      </c>
      <c r="E20" s="15"/>
      <c r="F20" s="16">
        <v>0</v>
      </c>
      <c r="G20" s="17">
        <f t="shared" si="0"/>
        <v>0</v>
      </c>
      <c r="H20" s="1"/>
      <c r="I20" s="1"/>
      <c r="J20" s="1"/>
      <c r="K20" s="1"/>
      <c r="L20" s="1"/>
      <c r="M20" s="1"/>
      <c r="N20" s="1"/>
      <c r="O20" s="1"/>
      <c r="P20" s="1"/>
      <c r="Q20" s="1"/>
      <c r="R20" s="1"/>
      <c r="S20" s="1"/>
      <c r="T20" s="1"/>
      <c r="U20" s="1"/>
      <c r="V20" s="1"/>
      <c r="W20" s="1"/>
    </row>
    <row r="21" spans="1:23" ht="12.75" customHeight="1" x14ac:dyDescent="0.2">
      <c r="A21" s="18">
        <v>70030094</v>
      </c>
      <c r="B21" s="336" t="s">
        <v>22</v>
      </c>
      <c r="C21" s="337" t="s">
        <v>33</v>
      </c>
      <c r="D21" s="14" t="s">
        <v>17</v>
      </c>
      <c r="E21" s="15"/>
      <c r="F21" s="16">
        <v>0</v>
      </c>
      <c r="G21" s="17">
        <f t="shared" si="0"/>
        <v>0</v>
      </c>
      <c r="H21" s="1"/>
      <c r="I21" s="1"/>
      <c r="J21" s="1"/>
      <c r="K21" s="1"/>
      <c r="L21" s="1"/>
      <c r="M21" s="1"/>
      <c r="N21" s="1"/>
      <c r="O21" s="1"/>
      <c r="P21" s="1"/>
      <c r="Q21" s="1"/>
      <c r="R21" s="1"/>
      <c r="S21" s="1"/>
      <c r="T21" s="1"/>
      <c r="U21" s="1"/>
      <c r="V21" s="1"/>
      <c r="W21" s="1"/>
    </row>
    <row r="22" spans="1:23" ht="12.75" customHeight="1" x14ac:dyDescent="0.2">
      <c r="A22" s="18">
        <v>70030095</v>
      </c>
      <c r="B22" s="18" t="s">
        <v>22</v>
      </c>
      <c r="C22" s="335" t="s">
        <v>34</v>
      </c>
      <c r="D22" s="14" t="s">
        <v>32</v>
      </c>
      <c r="E22" s="15"/>
      <c r="F22" s="16">
        <v>0</v>
      </c>
      <c r="G22" s="17">
        <f t="shared" si="0"/>
        <v>0</v>
      </c>
      <c r="H22" s="1"/>
      <c r="I22" s="1"/>
      <c r="J22" s="1"/>
      <c r="K22" s="1"/>
      <c r="L22" s="1"/>
      <c r="M22" s="1"/>
      <c r="N22" s="1"/>
      <c r="O22" s="1"/>
      <c r="P22" s="1"/>
      <c r="Q22" s="1"/>
      <c r="R22" s="1"/>
      <c r="S22" s="1"/>
      <c r="T22" s="1"/>
      <c r="U22" s="1"/>
      <c r="V22" s="1"/>
      <c r="W22" s="1"/>
    </row>
    <row r="23" spans="1:23" ht="12.75" customHeight="1" x14ac:dyDescent="0.2">
      <c r="A23" s="13">
        <v>70040002</v>
      </c>
      <c r="B23" s="13" t="s">
        <v>22</v>
      </c>
      <c r="C23" s="334" t="s">
        <v>35</v>
      </c>
      <c r="D23" s="14" t="s">
        <v>36</v>
      </c>
      <c r="E23" s="15"/>
      <c r="F23" s="16">
        <v>0</v>
      </c>
      <c r="G23" s="17">
        <f t="shared" si="0"/>
        <v>0</v>
      </c>
      <c r="H23" s="1"/>
      <c r="I23" s="1"/>
      <c r="J23" s="1"/>
      <c r="K23" s="1"/>
      <c r="L23" s="1"/>
      <c r="M23" s="1"/>
      <c r="N23" s="1"/>
      <c r="O23" s="1"/>
      <c r="P23" s="1"/>
      <c r="Q23" s="1"/>
      <c r="R23" s="1"/>
      <c r="S23" s="1"/>
      <c r="T23" s="1"/>
      <c r="U23" s="1"/>
      <c r="V23" s="1"/>
      <c r="W23" s="1"/>
    </row>
    <row r="24" spans="1:23" ht="12.75" customHeight="1" x14ac:dyDescent="0.2">
      <c r="A24" s="18">
        <v>70050001</v>
      </c>
      <c r="B24" s="18" t="s">
        <v>22</v>
      </c>
      <c r="C24" s="335" t="s">
        <v>37</v>
      </c>
      <c r="D24" s="21" t="s">
        <v>38</v>
      </c>
      <c r="E24" s="15"/>
      <c r="F24" s="16">
        <v>0</v>
      </c>
      <c r="G24" s="17">
        <f t="shared" si="0"/>
        <v>0</v>
      </c>
      <c r="H24" s="1"/>
      <c r="I24" s="1"/>
      <c r="J24" s="1"/>
      <c r="K24" s="1"/>
      <c r="L24" s="1"/>
      <c r="M24" s="1"/>
      <c r="N24" s="1"/>
      <c r="O24" s="1"/>
      <c r="P24" s="1"/>
      <c r="Q24" s="1"/>
      <c r="R24" s="1"/>
      <c r="S24" s="1"/>
      <c r="T24" s="1"/>
      <c r="U24" s="1"/>
      <c r="V24" s="1"/>
      <c r="W24" s="1"/>
    </row>
    <row r="25" spans="1:23" ht="12.75" customHeight="1" x14ac:dyDescent="0.2">
      <c r="A25" s="18">
        <v>70070142</v>
      </c>
      <c r="B25" s="13" t="s">
        <v>22</v>
      </c>
      <c r="C25" s="335" t="s">
        <v>39</v>
      </c>
      <c r="D25" s="21" t="s">
        <v>17</v>
      </c>
      <c r="E25" s="15"/>
      <c r="F25" s="16">
        <v>0</v>
      </c>
      <c r="G25" s="17">
        <f t="shared" si="0"/>
        <v>0</v>
      </c>
      <c r="H25" s="1"/>
      <c r="I25" s="1"/>
      <c r="J25" s="1"/>
      <c r="K25" s="1"/>
      <c r="L25" s="1"/>
      <c r="M25" s="1"/>
      <c r="N25" s="1"/>
      <c r="O25" s="1"/>
      <c r="P25" s="1"/>
      <c r="Q25" s="1"/>
      <c r="R25" s="1"/>
      <c r="S25" s="1"/>
      <c r="T25" s="1"/>
      <c r="U25" s="1"/>
      <c r="V25" s="1"/>
      <c r="W25" s="1"/>
    </row>
    <row r="26" spans="1:23" ht="12.75" customHeight="1" x14ac:dyDescent="0.2">
      <c r="A26" s="18">
        <v>70070181</v>
      </c>
      <c r="B26" s="13" t="s">
        <v>22</v>
      </c>
      <c r="C26" s="335" t="s">
        <v>40</v>
      </c>
      <c r="D26" s="21" t="s">
        <v>25</v>
      </c>
      <c r="E26" s="15"/>
      <c r="F26" s="16">
        <v>0</v>
      </c>
      <c r="G26" s="17">
        <f t="shared" si="0"/>
        <v>0</v>
      </c>
      <c r="H26" s="1"/>
      <c r="I26" s="1"/>
      <c r="J26" s="1"/>
      <c r="K26" s="1"/>
      <c r="L26" s="1"/>
      <c r="M26" s="1"/>
      <c r="N26" s="1"/>
      <c r="O26" s="1"/>
      <c r="P26" s="1"/>
      <c r="Q26" s="1"/>
      <c r="R26" s="1"/>
      <c r="S26" s="1"/>
      <c r="T26" s="1"/>
      <c r="U26" s="1"/>
      <c r="V26" s="1"/>
      <c r="W26" s="1"/>
    </row>
    <row r="27" spans="1:23" ht="12.75" customHeight="1" x14ac:dyDescent="0.2">
      <c r="A27" s="18">
        <v>70070182</v>
      </c>
      <c r="B27" s="13" t="s">
        <v>22</v>
      </c>
      <c r="C27" s="335" t="s">
        <v>41</v>
      </c>
      <c r="D27" s="21" t="s">
        <v>25</v>
      </c>
      <c r="E27" s="15"/>
      <c r="F27" s="16">
        <v>0</v>
      </c>
      <c r="G27" s="17">
        <f t="shared" si="0"/>
        <v>0</v>
      </c>
      <c r="H27" s="1"/>
      <c r="I27" s="1"/>
      <c r="J27" s="1"/>
      <c r="K27" s="1"/>
      <c r="L27" s="1"/>
      <c r="M27" s="1"/>
      <c r="N27" s="1"/>
      <c r="O27" s="1"/>
      <c r="P27" s="1"/>
      <c r="Q27" s="1"/>
      <c r="R27" s="1"/>
      <c r="S27" s="1"/>
      <c r="T27" s="1"/>
      <c r="U27" s="1"/>
      <c r="V27" s="1"/>
      <c r="W27" s="1"/>
    </row>
    <row r="28" spans="1:23" ht="12.75" customHeight="1" x14ac:dyDescent="0.2">
      <c r="A28" s="18">
        <v>70070183</v>
      </c>
      <c r="B28" s="13" t="s">
        <v>22</v>
      </c>
      <c r="C28" s="335" t="s">
        <v>42</v>
      </c>
      <c r="D28" s="21" t="s">
        <v>25</v>
      </c>
      <c r="E28" s="15"/>
      <c r="F28" s="16">
        <v>0</v>
      </c>
      <c r="G28" s="17">
        <f t="shared" si="0"/>
        <v>0</v>
      </c>
      <c r="H28" s="1"/>
      <c r="I28" s="1"/>
      <c r="J28" s="1"/>
      <c r="K28" s="1"/>
      <c r="L28" s="1"/>
      <c r="M28" s="1"/>
      <c r="N28" s="1"/>
      <c r="O28" s="1"/>
      <c r="P28" s="1"/>
      <c r="Q28" s="1"/>
      <c r="R28" s="1"/>
      <c r="S28" s="1"/>
      <c r="T28" s="1"/>
      <c r="U28" s="1"/>
      <c r="V28" s="1"/>
      <c r="W28" s="1"/>
    </row>
    <row r="29" spans="1:23" ht="12.75" customHeight="1" x14ac:dyDescent="0.2">
      <c r="A29" s="18">
        <v>70070184</v>
      </c>
      <c r="B29" s="19" t="s">
        <v>22</v>
      </c>
      <c r="C29" s="338" t="s">
        <v>43</v>
      </c>
      <c r="D29" s="21" t="s">
        <v>25</v>
      </c>
      <c r="E29" s="15"/>
      <c r="F29" s="16">
        <v>0</v>
      </c>
      <c r="G29" s="17">
        <f t="shared" si="0"/>
        <v>0</v>
      </c>
      <c r="H29" s="1"/>
      <c r="I29" s="1"/>
      <c r="J29" s="1"/>
      <c r="K29" s="1"/>
      <c r="L29" s="1"/>
      <c r="M29" s="1"/>
      <c r="N29" s="1"/>
      <c r="O29" s="1"/>
      <c r="P29" s="1"/>
      <c r="Q29" s="1"/>
      <c r="R29" s="1"/>
      <c r="S29" s="1"/>
      <c r="T29" s="1"/>
      <c r="U29" s="1"/>
      <c r="V29" s="1"/>
      <c r="W29" s="1"/>
    </row>
    <row r="30" spans="1:23" ht="12.75" customHeight="1" x14ac:dyDescent="0.2">
      <c r="A30" s="18">
        <v>70070214</v>
      </c>
      <c r="B30" s="19" t="s">
        <v>22</v>
      </c>
      <c r="C30" s="338" t="s">
        <v>44</v>
      </c>
      <c r="D30" s="21" t="s">
        <v>25</v>
      </c>
      <c r="E30" s="15"/>
      <c r="F30" s="16">
        <v>0</v>
      </c>
      <c r="G30" s="17">
        <f t="shared" si="0"/>
        <v>0</v>
      </c>
      <c r="H30" s="1"/>
      <c r="I30" s="1"/>
      <c r="J30" s="1"/>
      <c r="K30" s="1"/>
      <c r="L30" s="1"/>
      <c r="M30" s="1"/>
      <c r="N30" s="1"/>
      <c r="O30" s="1"/>
      <c r="P30" s="1"/>
      <c r="Q30" s="1"/>
      <c r="R30" s="1"/>
      <c r="S30" s="1"/>
      <c r="T30" s="1"/>
      <c r="U30" s="1"/>
      <c r="V30" s="1"/>
      <c r="W30" s="1"/>
    </row>
    <row r="31" spans="1:23" ht="12.75" customHeight="1" x14ac:dyDescent="0.2">
      <c r="A31" s="18">
        <v>70070227</v>
      </c>
      <c r="B31" s="19" t="s">
        <v>22</v>
      </c>
      <c r="C31" s="338" t="s">
        <v>45</v>
      </c>
      <c r="D31" s="21" t="s">
        <v>25</v>
      </c>
      <c r="E31" s="15"/>
      <c r="F31" s="16">
        <v>0</v>
      </c>
      <c r="G31" s="17">
        <f t="shared" si="0"/>
        <v>0</v>
      </c>
      <c r="H31" s="1"/>
      <c r="I31" s="1"/>
      <c r="J31" s="1"/>
      <c r="K31" s="1"/>
      <c r="L31" s="1"/>
      <c r="M31" s="1"/>
      <c r="N31" s="1"/>
      <c r="O31" s="1"/>
      <c r="P31" s="1"/>
      <c r="Q31" s="1"/>
      <c r="R31" s="1"/>
      <c r="S31" s="1"/>
      <c r="T31" s="1"/>
      <c r="U31" s="1"/>
      <c r="V31" s="1"/>
      <c r="W31" s="1"/>
    </row>
    <row r="32" spans="1:23" ht="12.75" customHeight="1" x14ac:dyDescent="0.2">
      <c r="A32" s="18">
        <v>70070228</v>
      </c>
      <c r="B32" s="19" t="s">
        <v>22</v>
      </c>
      <c r="C32" s="338" t="s">
        <v>46</v>
      </c>
      <c r="D32" s="21" t="s">
        <v>25</v>
      </c>
      <c r="E32" s="15"/>
      <c r="F32" s="16">
        <v>0</v>
      </c>
      <c r="G32" s="17">
        <f t="shared" si="0"/>
        <v>0</v>
      </c>
      <c r="H32" s="1"/>
      <c r="I32" s="1"/>
      <c r="J32" s="1"/>
      <c r="K32" s="1"/>
      <c r="L32" s="1"/>
      <c r="M32" s="1"/>
      <c r="N32" s="1"/>
      <c r="O32" s="1"/>
      <c r="P32" s="1"/>
      <c r="Q32" s="1"/>
      <c r="R32" s="1"/>
      <c r="S32" s="1"/>
      <c r="T32" s="1"/>
      <c r="U32" s="1"/>
      <c r="V32" s="1"/>
      <c r="W32" s="1"/>
    </row>
    <row r="33" spans="1:23" ht="12.75" customHeight="1" x14ac:dyDescent="0.2">
      <c r="A33" s="18">
        <v>70070230</v>
      </c>
      <c r="B33" s="19" t="s">
        <v>22</v>
      </c>
      <c r="C33" s="338" t="s">
        <v>47</v>
      </c>
      <c r="D33" s="21" t="s">
        <v>25</v>
      </c>
      <c r="E33" s="15"/>
      <c r="F33" s="16">
        <v>0</v>
      </c>
      <c r="G33" s="17">
        <f t="shared" si="0"/>
        <v>0</v>
      </c>
      <c r="H33" s="1"/>
      <c r="I33" s="1"/>
      <c r="J33" s="1"/>
      <c r="K33" s="1"/>
      <c r="L33" s="1"/>
      <c r="M33" s="1"/>
      <c r="N33" s="1"/>
      <c r="O33" s="1"/>
      <c r="P33" s="1"/>
      <c r="Q33" s="1"/>
      <c r="R33" s="1"/>
      <c r="S33" s="1"/>
      <c r="T33" s="1"/>
      <c r="U33" s="1"/>
      <c r="V33" s="1"/>
      <c r="W33" s="1"/>
    </row>
    <row r="34" spans="1:23" ht="12.75" customHeight="1" x14ac:dyDescent="0.2">
      <c r="A34" s="18">
        <v>70070231</v>
      </c>
      <c r="B34" s="19" t="s">
        <v>22</v>
      </c>
      <c r="C34" s="338" t="s">
        <v>48</v>
      </c>
      <c r="D34" s="21" t="s">
        <v>25</v>
      </c>
      <c r="E34" s="15"/>
      <c r="F34" s="16">
        <v>0</v>
      </c>
      <c r="G34" s="17">
        <f t="shared" si="0"/>
        <v>0</v>
      </c>
      <c r="H34" s="1"/>
      <c r="I34" s="1"/>
      <c r="J34" s="1"/>
      <c r="K34" s="1"/>
      <c r="L34" s="1"/>
      <c r="M34" s="1"/>
      <c r="N34" s="1"/>
      <c r="O34" s="1"/>
      <c r="P34" s="1"/>
      <c r="Q34" s="1"/>
      <c r="R34" s="1"/>
      <c r="S34" s="1"/>
      <c r="T34" s="1"/>
      <c r="U34" s="1"/>
      <c r="V34" s="1"/>
      <c r="W34" s="1"/>
    </row>
    <row r="35" spans="1:23" ht="12.75" customHeight="1" x14ac:dyDescent="0.2">
      <c r="A35" s="18">
        <v>70070241</v>
      </c>
      <c r="B35" s="13" t="s">
        <v>22</v>
      </c>
      <c r="C35" s="335" t="s">
        <v>49</v>
      </c>
      <c r="D35" s="21" t="s">
        <v>20</v>
      </c>
      <c r="E35" s="15"/>
      <c r="F35" s="16">
        <v>0</v>
      </c>
      <c r="G35" s="17">
        <f t="shared" si="0"/>
        <v>0</v>
      </c>
      <c r="H35" s="1"/>
      <c r="I35" s="1"/>
      <c r="J35" s="1"/>
      <c r="K35" s="1"/>
      <c r="L35" s="1"/>
      <c r="M35" s="1"/>
      <c r="N35" s="1"/>
      <c r="O35" s="1"/>
      <c r="P35" s="1"/>
      <c r="Q35" s="1"/>
      <c r="R35" s="1"/>
      <c r="S35" s="1"/>
      <c r="T35" s="1"/>
      <c r="U35" s="1"/>
      <c r="V35" s="1"/>
      <c r="W35" s="1"/>
    </row>
    <row r="36" spans="1:23" ht="12.75" customHeight="1" x14ac:dyDescent="0.2">
      <c r="A36" s="18">
        <v>70070244</v>
      </c>
      <c r="B36" s="13" t="s">
        <v>22</v>
      </c>
      <c r="C36" s="335" t="s">
        <v>50</v>
      </c>
      <c r="D36" s="21" t="s">
        <v>20</v>
      </c>
      <c r="E36" s="15"/>
      <c r="F36" s="16">
        <v>0</v>
      </c>
      <c r="G36" s="17">
        <f t="shared" si="0"/>
        <v>0</v>
      </c>
      <c r="H36" s="1"/>
      <c r="I36" s="1"/>
      <c r="J36" s="1"/>
      <c r="K36" s="1"/>
      <c r="L36" s="1"/>
      <c r="M36" s="1"/>
      <c r="N36" s="1"/>
      <c r="O36" s="1"/>
      <c r="P36" s="1"/>
      <c r="Q36" s="1"/>
      <c r="R36" s="1"/>
      <c r="S36" s="1"/>
      <c r="T36" s="1"/>
      <c r="U36" s="1"/>
      <c r="V36" s="1"/>
      <c r="W36" s="1"/>
    </row>
    <row r="37" spans="1:23" ht="12.75" customHeight="1" x14ac:dyDescent="0.2">
      <c r="A37" s="18">
        <v>70070247</v>
      </c>
      <c r="B37" s="13" t="s">
        <v>22</v>
      </c>
      <c r="C37" s="335" t="s">
        <v>51</v>
      </c>
      <c r="D37" s="21" t="s">
        <v>20</v>
      </c>
      <c r="E37" s="15"/>
      <c r="F37" s="16">
        <v>0</v>
      </c>
      <c r="G37" s="17">
        <f t="shared" si="0"/>
        <v>0</v>
      </c>
      <c r="H37" s="1"/>
      <c r="I37" s="1"/>
      <c r="J37" s="1"/>
      <c r="K37" s="1"/>
      <c r="L37" s="1"/>
      <c r="M37" s="1"/>
      <c r="N37" s="1"/>
      <c r="O37" s="1"/>
      <c r="P37" s="1"/>
      <c r="Q37" s="1"/>
      <c r="R37" s="1"/>
      <c r="S37" s="1"/>
      <c r="T37" s="1"/>
      <c r="U37" s="1"/>
      <c r="V37" s="1"/>
      <c r="W37" s="1"/>
    </row>
    <row r="38" spans="1:23" ht="12.75" customHeight="1" x14ac:dyDescent="0.2">
      <c r="A38" s="339">
        <v>70070252</v>
      </c>
      <c r="B38" s="13" t="s">
        <v>22</v>
      </c>
      <c r="C38" s="335" t="s">
        <v>52</v>
      </c>
      <c r="D38" s="21" t="s">
        <v>20</v>
      </c>
      <c r="E38" s="15"/>
      <c r="F38" s="16">
        <v>0</v>
      </c>
      <c r="G38" s="17">
        <f t="shared" si="0"/>
        <v>0</v>
      </c>
      <c r="H38" s="1"/>
      <c r="I38" s="1"/>
      <c r="J38" s="1"/>
      <c r="K38" s="1"/>
      <c r="L38" s="1"/>
      <c r="M38" s="1"/>
      <c r="N38" s="1"/>
      <c r="O38" s="1"/>
      <c r="P38" s="1"/>
      <c r="Q38" s="1"/>
      <c r="R38" s="1"/>
      <c r="S38" s="1"/>
      <c r="T38" s="1"/>
      <c r="U38" s="1"/>
      <c r="V38" s="1"/>
      <c r="W38" s="1"/>
    </row>
    <row r="39" spans="1:23" ht="12.75" customHeight="1" x14ac:dyDescent="0.2">
      <c r="A39" s="18">
        <v>70070255</v>
      </c>
      <c r="B39" s="13" t="s">
        <v>22</v>
      </c>
      <c r="C39" s="335" t="s">
        <v>53</v>
      </c>
      <c r="D39" s="21" t="s">
        <v>20</v>
      </c>
      <c r="E39" s="15"/>
      <c r="F39" s="16">
        <v>0</v>
      </c>
      <c r="G39" s="17">
        <f t="shared" si="0"/>
        <v>0</v>
      </c>
      <c r="H39" s="1"/>
      <c r="I39" s="1"/>
      <c r="J39" s="1"/>
      <c r="K39" s="1"/>
      <c r="L39" s="1"/>
      <c r="M39" s="1"/>
      <c r="N39" s="1"/>
      <c r="O39" s="1"/>
      <c r="P39" s="1"/>
      <c r="Q39" s="1"/>
      <c r="R39" s="1"/>
      <c r="S39" s="1"/>
      <c r="T39" s="1"/>
      <c r="U39" s="1"/>
      <c r="V39" s="1"/>
      <c r="W39" s="1"/>
    </row>
    <row r="40" spans="1:23" ht="12.75" customHeight="1" x14ac:dyDescent="0.2">
      <c r="A40" s="18">
        <v>70070342</v>
      </c>
      <c r="B40" s="13" t="s">
        <v>22</v>
      </c>
      <c r="C40" s="335" t="s">
        <v>54</v>
      </c>
      <c r="D40" s="21" t="s">
        <v>25</v>
      </c>
      <c r="E40" s="15"/>
      <c r="F40" s="16">
        <v>0</v>
      </c>
      <c r="G40" s="17">
        <f t="shared" si="0"/>
        <v>0</v>
      </c>
      <c r="H40" s="1"/>
      <c r="I40" s="1"/>
      <c r="J40" s="1"/>
      <c r="K40" s="1"/>
      <c r="L40" s="1"/>
      <c r="M40" s="1"/>
      <c r="N40" s="1"/>
      <c r="O40" s="1"/>
      <c r="P40" s="1"/>
      <c r="Q40" s="1"/>
      <c r="R40" s="1"/>
      <c r="S40" s="1"/>
      <c r="T40" s="1"/>
      <c r="U40" s="1"/>
      <c r="V40" s="1"/>
      <c r="W40" s="1"/>
    </row>
    <row r="41" spans="1:23" ht="12.75" customHeight="1" x14ac:dyDescent="0.2">
      <c r="A41" s="12">
        <v>70080001</v>
      </c>
      <c r="B41" s="13" t="s">
        <v>22</v>
      </c>
      <c r="C41" s="334" t="s">
        <v>55</v>
      </c>
      <c r="D41" s="14" t="s">
        <v>20</v>
      </c>
      <c r="E41" s="15"/>
      <c r="F41" s="16">
        <v>0</v>
      </c>
      <c r="G41" s="17">
        <f t="shared" si="0"/>
        <v>0</v>
      </c>
      <c r="H41" s="1"/>
      <c r="I41" s="1"/>
      <c r="J41" s="1"/>
      <c r="K41" s="1"/>
      <c r="L41" s="1"/>
      <c r="M41" s="1"/>
      <c r="N41" s="1"/>
      <c r="O41" s="1"/>
      <c r="P41" s="1"/>
      <c r="Q41" s="1"/>
      <c r="R41" s="1"/>
      <c r="S41" s="1"/>
      <c r="T41" s="1"/>
      <c r="U41" s="1"/>
      <c r="V41" s="1"/>
      <c r="W41" s="1"/>
    </row>
    <row r="42" spans="1:23" ht="12.75" customHeight="1" x14ac:dyDescent="0.2">
      <c r="A42" s="13">
        <v>70080002</v>
      </c>
      <c r="B42" s="13" t="s">
        <v>22</v>
      </c>
      <c r="C42" s="334" t="s">
        <v>56</v>
      </c>
      <c r="D42" s="14" t="s">
        <v>20</v>
      </c>
      <c r="E42" s="15"/>
      <c r="F42" s="16">
        <v>0</v>
      </c>
      <c r="G42" s="17">
        <f t="shared" si="0"/>
        <v>0</v>
      </c>
      <c r="H42" s="1"/>
      <c r="I42" s="1"/>
      <c r="J42" s="1"/>
      <c r="K42" s="1"/>
      <c r="L42" s="1"/>
      <c r="M42" s="1"/>
      <c r="N42" s="1"/>
      <c r="O42" s="1"/>
      <c r="P42" s="1"/>
      <c r="Q42" s="1"/>
      <c r="R42" s="1"/>
      <c r="S42" s="1"/>
      <c r="T42" s="1"/>
      <c r="U42" s="1"/>
      <c r="V42" s="1"/>
      <c r="W42" s="1"/>
    </row>
    <row r="43" spans="1:23" ht="12.75" customHeight="1" x14ac:dyDescent="0.2">
      <c r="A43" s="13">
        <v>70080003</v>
      </c>
      <c r="B43" s="13" t="s">
        <v>22</v>
      </c>
      <c r="C43" s="334" t="s">
        <v>57</v>
      </c>
      <c r="D43" s="14" t="s">
        <v>20</v>
      </c>
      <c r="E43" s="15"/>
      <c r="F43" s="16">
        <v>0</v>
      </c>
      <c r="G43" s="17">
        <f t="shared" si="0"/>
        <v>0</v>
      </c>
      <c r="H43" s="1"/>
      <c r="I43" s="1"/>
      <c r="J43" s="1"/>
      <c r="K43" s="1"/>
      <c r="L43" s="1"/>
      <c r="M43" s="1"/>
      <c r="N43" s="1"/>
      <c r="O43" s="1"/>
      <c r="P43" s="1"/>
      <c r="Q43" s="1"/>
      <c r="R43" s="1"/>
      <c r="S43" s="1"/>
      <c r="T43" s="1"/>
      <c r="U43" s="1"/>
      <c r="V43" s="1"/>
      <c r="W43" s="1"/>
    </row>
    <row r="44" spans="1:23" ht="12.75" customHeight="1" x14ac:dyDescent="0.2">
      <c r="A44" s="12">
        <v>70080004</v>
      </c>
      <c r="B44" s="13" t="s">
        <v>22</v>
      </c>
      <c r="C44" s="334" t="s">
        <v>58</v>
      </c>
      <c r="D44" s="14" t="s">
        <v>20</v>
      </c>
      <c r="E44" s="15"/>
      <c r="F44" s="16">
        <v>0</v>
      </c>
      <c r="G44" s="17">
        <f t="shared" si="0"/>
        <v>0</v>
      </c>
      <c r="H44" s="1"/>
      <c r="I44" s="1"/>
      <c r="J44" s="1"/>
      <c r="K44" s="1"/>
      <c r="L44" s="1"/>
      <c r="M44" s="1"/>
      <c r="N44" s="1"/>
      <c r="O44" s="1"/>
      <c r="P44" s="1"/>
      <c r="Q44" s="1"/>
      <c r="R44" s="1"/>
      <c r="S44" s="1"/>
      <c r="T44" s="1"/>
      <c r="U44" s="1"/>
      <c r="V44" s="1"/>
      <c r="W44" s="1"/>
    </row>
    <row r="45" spans="1:23" ht="12.75" customHeight="1" x14ac:dyDescent="0.2">
      <c r="A45" s="13">
        <v>70080005</v>
      </c>
      <c r="B45" s="13" t="s">
        <v>22</v>
      </c>
      <c r="C45" s="334" t="s">
        <v>59</v>
      </c>
      <c r="D45" s="14" t="s">
        <v>20</v>
      </c>
      <c r="E45" s="15"/>
      <c r="F45" s="16">
        <v>0</v>
      </c>
      <c r="G45" s="17">
        <f t="shared" si="0"/>
        <v>0</v>
      </c>
      <c r="H45" s="1"/>
      <c r="I45" s="1"/>
      <c r="J45" s="1"/>
      <c r="K45" s="1"/>
      <c r="L45" s="1"/>
      <c r="M45" s="1"/>
      <c r="N45" s="1"/>
      <c r="O45" s="1"/>
      <c r="P45" s="1"/>
      <c r="Q45" s="1"/>
      <c r="R45" s="1"/>
      <c r="S45" s="1"/>
      <c r="T45" s="1"/>
      <c r="U45" s="1"/>
      <c r="V45" s="1"/>
      <c r="W45" s="1"/>
    </row>
    <row r="46" spans="1:23" ht="12.75" customHeight="1" x14ac:dyDescent="0.2">
      <c r="A46" s="13">
        <v>70080006</v>
      </c>
      <c r="B46" s="13" t="s">
        <v>22</v>
      </c>
      <c r="C46" s="334" t="s">
        <v>60</v>
      </c>
      <c r="D46" s="14" t="s">
        <v>20</v>
      </c>
      <c r="E46" s="15"/>
      <c r="F46" s="16">
        <v>0</v>
      </c>
      <c r="G46" s="17">
        <f t="shared" si="0"/>
        <v>0</v>
      </c>
      <c r="H46" s="1"/>
      <c r="I46" s="1"/>
      <c r="J46" s="1"/>
      <c r="K46" s="1"/>
      <c r="L46" s="1"/>
      <c r="M46" s="1"/>
      <c r="N46" s="1"/>
      <c r="O46" s="1"/>
      <c r="P46" s="1"/>
      <c r="Q46" s="1"/>
      <c r="R46" s="1"/>
      <c r="S46" s="1"/>
      <c r="T46" s="1"/>
      <c r="U46" s="1"/>
      <c r="V46" s="1"/>
      <c r="W46" s="1"/>
    </row>
    <row r="47" spans="1:23" ht="12.75" customHeight="1" x14ac:dyDescent="0.2">
      <c r="A47" s="13">
        <v>70080007</v>
      </c>
      <c r="B47" s="13" t="s">
        <v>22</v>
      </c>
      <c r="C47" s="334" t="s">
        <v>61</v>
      </c>
      <c r="D47" s="14" t="s">
        <v>20</v>
      </c>
      <c r="E47" s="15"/>
      <c r="F47" s="16">
        <v>0</v>
      </c>
      <c r="G47" s="17">
        <f t="shared" si="0"/>
        <v>0</v>
      </c>
      <c r="H47" s="1"/>
      <c r="I47" s="1"/>
      <c r="J47" s="1"/>
      <c r="K47" s="1"/>
      <c r="L47" s="1"/>
      <c r="M47" s="1"/>
      <c r="N47" s="1"/>
      <c r="O47" s="1"/>
      <c r="P47" s="1"/>
      <c r="Q47" s="1"/>
      <c r="R47" s="1"/>
      <c r="S47" s="1"/>
      <c r="T47" s="1"/>
      <c r="U47" s="1"/>
      <c r="V47" s="1"/>
      <c r="W47" s="1"/>
    </row>
    <row r="48" spans="1:23" ht="12.75" customHeight="1" x14ac:dyDescent="0.2">
      <c r="A48" s="13">
        <v>70080009</v>
      </c>
      <c r="B48" s="13" t="s">
        <v>22</v>
      </c>
      <c r="C48" s="334" t="s">
        <v>62</v>
      </c>
      <c r="D48" s="14" t="s">
        <v>20</v>
      </c>
      <c r="E48" s="15"/>
      <c r="F48" s="16">
        <v>0</v>
      </c>
      <c r="G48" s="17">
        <f t="shared" si="0"/>
        <v>0</v>
      </c>
      <c r="H48" s="1"/>
      <c r="I48" s="1"/>
      <c r="J48" s="1"/>
      <c r="K48" s="1"/>
      <c r="L48" s="1"/>
      <c r="M48" s="1"/>
      <c r="N48" s="1"/>
      <c r="O48" s="1"/>
      <c r="P48" s="1"/>
      <c r="Q48" s="1"/>
      <c r="R48" s="1"/>
      <c r="S48" s="1"/>
      <c r="T48" s="1"/>
      <c r="U48" s="1"/>
      <c r="V48" s="1"/>
      <c r="W48" s="1"/>
    </row>
    <row r="49" spans="1:23" ht="12.75" customHeight="1" x14ac:dyDescent="0.2">
      <c r="A49" s="13">
        <v>70080010</v>
      </c>
      <c r="B49" s="13" t="s">
        <v>22</v>
      </c>
      <c r="C49" s="334" t="s">
        <v>63</v>
      </c>
      <c r="D49" s="14" t="s">
        <v>20</v>
      </c>
      <c r="E49" s="15"/>
      <c r="F49" s="16">
        <v>0</v>
      </c>
      <c r="G49" s="17">
        <f t="shared" si="0"/>
        <v>0</v>
      </c>
      <c r="H49" s="1"/>
      <c r="I49" s="1"/>
      <c r="J49" s="1"/>
      <c r="K49" s="1"/>
      <c r="L49" s="1"/>
      <c r="M49" s="1"/>
      <c r="N49" s="1"/>
      <c r="O49" s="1"/>
      <c r="P49" s="1"/>
      <c r="Q49" s="1"/>
      <c r="R49" s="1"/>
      <c r="S49" s="1"/>
      <c r="T49" s="1"/>
      <c r="U49" s="1"/>
      <c r="V49" s="1"/>
      <c r="W49" s="1"/>
    </row>
    <row r="50" spans="1:23" ht="12.75" customHeight="1" x14ac:dyDescent="0.2">
      <c r="A50" s="13">
        <v>70080034</v>
      </c>
      <c r="B50" s="13" t="s">
        <v>22</v>
      </c>
      <c r="C50" s="334" t="s">
        <v>64</v>
      </c>
      <c r="D50" s="14" t="s">
        <v>20</v>
      </c>
      <c r="E50" s="15"/>
      <c r="F50" s="16">
        <v>0</v>
      </c>
      <c r="G50" s="17">
        <f t="shared" si="0"/>
        <v>0</v>
      </c>
      <c r="H50" s="1"/>
      <c r="I50" s="1"/>
      <c r="J50" s="1"/>
      <c r="K50" s="1"/>
      <c r="L50" s="1"/>
      <c r="M50" s="1"/>
      <c r="N50" s="1"/>
      <c r="O50" s="1"/>
      <c r="P50" s="1"/>
      <c r="Q50" s="1"/>
      <c r="R50" s="1"/>
      <c r="S50" s="1"/>
      <c r="T50" s="1"/>
      <c r="U50" s="1"/>
      <c r="V50" s="1"/>
      <c r="W50" s="1"/>
    </row>
    <row r="51" spans="1:23" ht="12.75" customHeight="1" x14ac:dyDescent="0.2">
      <c r="A51" s="13">
        <v>70080035</v>
      </c>
      <c r="B51" s="13" t="s">
        <v>22</v>
      </c>
      <c r="C51" s="334" t="s">
        <v>65</v>
      </c>
      <c r="D51" s="14" t="s">
        <v>20</v>
      </c>
      <c r="E51" s="15"/>
      <c r="F51" s="16">
        <v>0</v>
      </c>
      <c r="G51" s="17">
        <f t="shared" si="0"/>
        <v>0</v>
      </c>
      <c r="H51" s="1"/>
      <c r="I51" s="1"/>
      <c r="J51" s="1"/>
      <c r="K51" s="1"/>
      <c r="L51" s="1"/>
      <c r="M51" s="1"/>
      <c r="N51" s="1"/>
      <c r="O51" s="1"/>
      <c r="P51" s="1"/>
      <c r="Q51" s="1"/>
      <c r="R51" s="1"/>
      <c r="S51" s="1"/>
      <c r="T51" s="1"/>
      <c r="U51" s="1"/>
      <c r="V51" s="1"/>
      <c r="W51" s="1"/>
    </row>
    <row r="52" spans="1:23" ht="12.75" customHeight="1" x14ac:dyDescent="0.2">
      <c r="A52" s="13">
        <v>70080036</v>
      </c>
      <c r="B52" s="13" t="s">
        <v>22</v>
      </c>
      <c r="C52" s="334" t="s">
        <v>66</v>
      </c>
      <c r="D52" s="14" t="s">
        <v>20</v>
      </c>
      <c r="E52" s="15"/>
      <c r="F52" s="16">
        <v>0</v>
      </c>
      <c r="G52" s="17">
        <f t="shared" si="0"/>
        <v>0</v>
      </c>
      <c r="H52" s="1"/>
      <c r="I52" s="1"/>
      <c r="J52" s="1"/>
      <c r="K52" s="1"/>
      <c r="L52" s="1"/>
      <c r="M52" s="1"/>
      <c r="N52" s="1"/>
      <c r="O52" s="1"/>
      <c r="P52" s="1"/>
      <c r="Q52" s="1"/>
      <c r="R52" s="1"/>
      <c r="S52" s="1"/>
      <c r="T52" s="1"/>
      <c r="U52" s="1"/>
      <c r="V52" s="1"/>
      <c r="W52" s="1"/>
    </row>
    <row r="53" spans="1:23" ht="12.75" customHeight="1" x14ac:dyDescent="0.2">
      <c r="A53" s="13">
        <v>70080037</v>
      </c>
      <c r="B53" s="13" t="s">
        <v>22</v>
      </c>
      <c r="C53" s="334" t="s">
        <v>67</v>
      </c>
      <c r="D53" s="14" t="s">
        <v>20</v>
      </c>
      <c r="E53" s="15"/>
      <c r="F53" s="16">
        <v>0</v>
      </c>
      <c r="G53" s="17">
        <f t="shared" si="0"/>
        <v>0</v>
      </c>
      <c r="H53" s="1"/>
      <c r="I53" s="1"/>
      <c r="J53" s="1"/>
      <c r="K53" s="1"/>
      <c r="L53" s="1"/>
      <c r="M53" s="1"/>
      <c r="N53" s="1"/>
      <c r="O53" s="1"/>
      <c r="P53" s="1"/>
      <c r="Q53" s="1"/>
      <c r="R53" s="1"/>
      <c r="S53" s="1"/>
      <c r="T53" s="1"/>
      <c r="U53" s="1"/>
      <c r="V53" s="1"/>
      <c r="W53" s="1"/>
    </row>
    <row r="54" spans="1:23" ht="12.75" customHeight="1" x14ac:dyDescent="0.2">
      <c r="A54" s="13">
        <v>70080038</v>
      </c>
      <c r="B54" s="13" t="s">
        <v>22</v>
      </c>
      <c r="C54" s="334" t="s">
        <v>68</v>
      </c>
      <c r="D54" s="14" t="s">
        <v>20</v>
      </c>
      <c r="E54" s="15"/>
      <c r="F54" s="16">
        <v>0</v>
      </c>
      <c r="G54" s="17">
        <f t="shared" si="0"/>
        <v>0</v>
      </c>
      <c r="H54" s="1"/>
      <c r="I54" s="1"/>
      <c r="J54" s="1"/>
      <c r="K54" s="1"/>
      <c r="L54" s="1"/>
      <c r="M54" s="1"/>
      <c r="N54" s="1"/>
      <c r="O54" s="1"/>
      <c r="P54" s="1"/>
      <c r="Q54" s="1"/>
      <c r="R54" s="1"/>
      <c r="S54" s="1"/>
      <c r="T54" s="1"/>
      <c r="U54" s="1"/>
      <c r="V54" s="1"/>
      <c r="W54" s="1"/>
    </row>
    <row r="55" spans="1:23" ht="12.75" customHeight="1" x14ac:dyDescent="0.2">
      <c r="A55" s="13">
        <v>70080039</v>
      </c>
      <c r="B55" s="13" t="s">
        <v>22</v>
      </c>
      <c r="C55" s="334" t="s">
        <v>69</v>
      </c>
      <c r="D55" s="14" t="s">
        <v>20</v>
      </c>
      <c r="E55" s="15"/>
      <c r="F55" s="16">
        <v>0</v>
      </c>
      <c r="G55" s="17">
        <f t="shared" si="0"/>
        <v>0</v>
      </c>
      <c r="H55" s="1"/>
      <c r="I55" s="1"/>
      <c r="J55" s="1"/>
      <c r="K55" s="1"/>
      <c r="L55" s="1"/>
      <c r="M55" s="1"/>
      <c r="N55" s="1"/>
      <c r="O55" s="1"/>
      <c r="P55" s="1"/>
      <c r="Q55" s="1"/>
      <c r="R55" s="1"/>
      <c r="S55" s="1"/>
      <c r="T55" s="1"/>
      <c r="U55" s="1"/>
      <c r="V55" s="1"/>
      <c r="W55" s="1"/>
    </row>
    <row r="56" spans="1:23" ht="12.75" customHeight="1" x14ac:dyDescent="0.2">
      <c r="A56" s="13">
        <v>70080040</v>
      </c>
      <c r="B56" s="13" t="s">
        <v>22</v>
      </c>
      <c r="C56" s="334" t="s">
        <v>70</v>
      </c>
      <c r="D56" s="14" t="s">
        <v>20</v>
      </c>
      <c r="E56" s="15"/>
      <c r="F56" s="16">
        <v>0</v>
      </c>
      <c r="G56" s="17">
        <f t="shared" si="0"/>
        <v>0</v>
      </c>
      <c r="H56" s="1"/>
      <c r="I56" s="1"/>
      <c r="J56" s="1"/>
      <c r="K56" s="1"/>
      <c r="L56" s="1"/>
      <c r="M56" s="1"/>
      <c r="N56" s="1"/>
      <c r="O56" s="1"/>
      <c r="P56" s="1"/>
      <c r="Q56" s="1"/>
      <c r="R56" s="1"/>
      <c r="S56" s="1"/>
      <c r="T56" s="1"/>
      <c r="U56" s="1"/>
      <c r="V56" s="1"/>
      <c r="W56" s="1"/>
    </row>
    <row r="57" spans="1:23" ht="12.75" customHeight="1" x14ac:dyDescent="0.2">
      <c r="A57" s="13">
        <v>70080041</v>
      </c>
      <c r="B57" s="13" t="s">
        <v>22</v>
      </c>
      <c r="C57" s="334" t="s">
        <v>71</v>
      </c>
      <c r="D57" s="14" t="s">
        <v>20</v>
      </c>
      <c r="E57" s="15"/>
      <c r="F57" s="16">
        <v>0</v>
      </c>
      <c r="G57" s="17">
        <f t="shared" si="0"/>
        <v>0</v>
      </c>
      <c r="H57" s="1"/>
      <c r="I57" s="1"/>
      <c r="J57" s="1"/>
      <c r="K57" s="1"/>
      <c r="L57" s="1"/>
      <c r="M57" s="1"/>
      <c r="N57" s="1"/>
      <c r="O57" s="1"/>
      <c r="P57" s="1"/>
      <c r="Q57" s="1"/>
      <c r="R57" s="1"/>
      <c r="S57" s="1"/>
      <c r="T57" s="1"/>
      <c r="U57" s="1"/>
      <c r="V57" s="1"/>
      <c r="W57" s="1"/>
    </row>
    <row r="58" spans="1:23" ht="12.75" customHeight="1" x14ac:dyDescent="0.2">
      <c r="A58" s="13">
        <v>70080042</v>
      </c>
      <c r="B58" s="13" t="s">
        <v>22</v>
      </c>
      <c r="C58" s="334" t="s">
        <v>72</v>
      </c>
      <c r="D58" s="14" t="s">
        <v>20</v>
      </c>
      <c r="E58" s="15"/>
      <c r="F58" s="16">
        <v>0</v>
      </c>
      <c r="G58" s="17">
        <f t="shared" si="0"/>
        <v>0</v>
      </c>
      <c r="H58" s="1"/>
      <c r="I58" s="1"/>
      <c r="J58" s="1"/>
      <c r="K58" s="1"/>
      <c r="L58" s="1"/>
      <c r="M58" s="1"/>
      <c r="N58" s="1"/>
      <c r="O58" s="1"/>
      <c r="P58" s="1"/>
      <c r="Q58" s="1"/>
      <c r="R58" s="1"/>
      <c r="S58" s="1"/>
      <c r="T58" s="1"/>
      <c r="U58" s="1"/>
      <c r="V58" s="1"/>
      <c r="W58" s="1"/>
    </row>
    <row r="59" spans="1:23" ht="12.75" customHeight="1" x14ac:dyDescent="0.2">
      <c r="A59" s="13">
        <v>70080069</v>
      </c>
      <c r="B59" s="13" t="s">
        <v>22</v>
      </c>
      <c r="C59" s="334" t="s">
        <v>73</v>
      </c>
      <c r="D59" s="14" t="s">
        <v>20</v>
      </c>
      <c r="E59" s="15"/>
      <c r="F59" s="16">
        <v>0</v>
      </c>
      <c r="G59" s="17">
        <f t="shared" si="0"/>
        <v>0</v>
      </c>
      <c r="H59" s="1"/>
      <c r="I59" s="1"/>
      <c r="J59" s="1"/>
      <c r="K59" s="1"/>
      <c r="L59" s="1"/>
      <c r="M59" s="1"/>
      <c r="N59" s="1"/>
      <c r="O59" s="1"/>
      <c r="P59" s="1"/>
      <c r="Q59" s="1"/>
      <c r="R59" s="1"/>
      <c r="S59" s="1"/>
      <c r="T59" s="1"/>
      <c r="U59" s="1"/>
      <c r="V59" s="1"/>
      <c r="W59" s="1"/>
    </row>
    <row r="60" spans="1:23" ht="12.75" customHeight="1" x14ac:dyDescent="0.2">
      <c r="A60" s="13">
        <v>70080070</v>
      </c>
      <c r="B60" s="13" t="s">
        <v>22</v>
      </c>
      <c r="C60" s="334" t="s">
        <v>74</v>
      </c>
      <c r="D60" s="14" t="s">
        <v>20</v>
      </c>
      <c r="E60" s="15"/>
      <c r="F60" s="16">
        <v>0</v>
      </c>
      <c r="G60" s="17">
        <f t="shared" si="0"/>
        <v>0</v>
      </c>
      <c r="H60" s="1"/>
      <c r="I60" s="1"/>
      <c r="J60" s="1"/>
      <c r="K60" s="1"/>
      <c r="L60" s="1"/>
      <c r="M60" s="1"/>
      <c r="N60" s="1"/>
      <c r="O60" s="1"/>
      <c r="P60" s="1"/>
      <c r="Q60" s="1"/>
      <c r="R60" s="1"/>
      <c r="S60" s="1"/>
      <c r="T60" s="1"/>
      <c r="U60" s="1"/>
      <c r="V60" s="1"/>
      <c r="W60" s="1"/>
    </row>
    <row r="61" spans="1:23" ht="12.75" customHeight="1" x14ac:dyDescent="0.2">
      <c r="A61" s="12">
        <v>70080071</v>
      </c>
      <c r="B61" s="13" t="s">
        <v>22</v>
      </c>
      <c r="C61" s="334" t="s">
        <v>75</v>
      </c>
      <c r="D61" s="14" t="s">
        <v>20</v>
      </c>
      <c r="E61" s="15"/>
      <c r="F61" s="16">
        <v>0</v>
      </c>
      <c r="G61" s="17">
        <f t="shared" si="0"/>
        <v>0</v>
      </c>
      <c r="H61" s="1"/>
      <c r="I61" s="1"/>
      <c r="J61" s="1"/>
      <c r="K61" s="1"/>
      <c r="L61" s="1"/>
      <c r="M61" s="1"/>
      <c r="N61" s="1"/>
      <c r="O61" s="1"/>
      <c r="P61" s="1"/>
      <c r="Q61" s="1"/>
      <c r="R61" s="1"/>
      <c r="S61" s="1"/>
      <c r="T61" s="1"/>
      <c r="U61" s="1"/>
      <c r="V61" s="1"/>
      <c r="W61" s="1"/>
    </row>
    <row r="62" spans="1:23" ht="12.75" customHeight="1" x14ac:dyDescent="0.2">
      <c r="A62" s="12">
        <v>70080072</v>
      </c>
      <c r="B62" s="13" t="s">
        <v>22</v>
      </c>
      <c r="C62" s="334" t="s">
        <v>76</v>
      </c>
      <c r="D62" s="22" t="s">
        <v>20</v>
      </c>
      <c r="E62" s="15"/>
      <c r="F62" s="16">
        <v>0</v>
      </c>
      <c r="G62" s="17">
        <f t="shared" si="0"/>
        <v>0</v>
      </c>
      <c r="H62" s="1"/>
      <c r="I62" s="1"/>
      <c r="J62" s="1"/>
      <c r="K62" s="1"/>
      <c r="L62" s="1"/>
      <c r="M62" s="1"/>
      <c r="N62" s="1"/>
      <c r="O62" s="1"/>
      <c r="P62" s="1"/>
      <c r="Q62" s="1"/>
      <c r="R62" s="1"/>
      <c r="S62" s="1"/>
      <c r="T62" s="1"/>
      <c r="U62" s="1"/>
      <c r="V62" s="1"/>
      <c r="W62" s="1"/>
    </row>
    <row r="63" spans="1:23" ht="12.75" customHeight="1" x14ac:dyDescent="0.2">
      <c r="A63" s="13">
        <v>70080073</v>
      </c>
      <c r="B63" s="13" t="s">
        <v>22</v>
      </c>
      <c r="C63" s="334" t="s">
        <v>77</v>
      </c>
      <c r="D63" s="14" t="s">
        <v>20</v>
      </c>
      <c r="E63" s="15"/>
      <c r="F63" s="16">
        <v>0</v>
      </c>
      <c r="G63" s="17">
        <f t="shared" si="0"/>
        <v>0</v>
      </c>
      <c r="H63" s="1"/>
      <c r="I63" s="1"/>
      <c r="J63" s="1"/>
      <c r="K63" s="1"/>
      <c r="L63" s="1"/>
      <c r="M63" s="1"/>
      <c r="N63" s="1"/>
      <c r="O63" s="1"/>
      <c r="P63" s="1"/>
      <c r="Q63" s="1"/>
      <c r="R63" s="1"/>
      <c r="S63" s="1"/>
      <c r="T63" s="1"/>
      <c r="U63" s="1"/>
      <c r="V63" s="1"/>
      <c r="W63" s="1"/>
    </row>
    <row r="64" spans="1:23" ht="12.75" customHeight="1" x14ac:dyDescent="0.2">
      <c r="A64" s="13">
        <v>70080074</v>
      </c>
      <c r="B64" s="13" t="s">
        <v>22</v>
      </c>
      <c r="C64" s="334" t="s">
        <v>78</v>
      </c>
      <c r="D64" s="14" t="s">
        <v>20</v>
      </c>
      <c r="E64" s="15"/>
      <c r="F64" s="16">
        <v>0</v>
      </c>
      <c r="G64" s="17">
        <f t="shared" si="0"/>
        <v>0</v>
      </c>
      <c r="H64" s="1"/>
      <c r="I64" s="1"/>
      <c r="J64" s="1"/>
      <c r="K64" s="1"/>
      <c r="L64" s="1"/>
      <c r="M64" s="1"/>
      <c r="N64" s="1"/>
      <c r="O64" s="1"/>
      <c r="P64" s="1"/>
      <c r="Q64" s="1"/>
      <c r="R64" s="1"/>
      <c r="S64" s="1"/>
      <c r="T64" s="1"/>
      <c r="U64" s="1"/>
      <c r="V64" s="1"/>
      <c r="W64" s="1"/>
    </row>
    <row r="65" spans="1:23" ht="12.75" customHeight="1" x14ac:dyDescent="0.2">
      <c r="A65" s="13">
        <v>70080075</v>
      </c>
      <c r="B65" s="13" t="s">
        <v>22</v>
      </c>
      <c r="C65" s="334" t="s">
        <v>79</v>
      </c>
      <c r="D65" s="14" t="s">
        <v>20</v>
      </c>
      <c r="E65" s="15"/>
      <c r="F65" s="16">
        <v>0</v>
      </c>
      <c r="G65" s="17">
        <f t="shared" si="0"/>
        <v>0</v>
      </c>
      <c r="H65" s="1"/>
      <c r="I65" s="1"/>
      <c r="J65" s="1"/>
      <c r="K65" s="1"/>
      <c r="L65" s="1"/>
      <c r="M65" s="1"/>
      <c r="N65" s="1"/>
      <c r="O65" s="1"/>
      <c r="P65" s="1"/>
      <c r="Q65" s="1"/>
      <c r="R65" s="1"/>
      <c r="S65" s="1"/>
      <c r="T65" s="1"/>
      <c r="U65" s="1"/>
      <c r="V65" s="1"/>
      <c r="W65" s="1"/>
    </row>
    <row r="66" spans="1:23" ht="12.75" customHeight="1" x14ac:dyDescent="0.2">
      <c r="A66" s="13">
        <v>70080076</v>
      </c>
      <c r="B66" s="13" t="s">
        <v>22</v>
      </c>
      <c r="C66" s="334" t="s">
        <v>80</v>
      </c>
      <c r="D66" s="14" t="s">
        <v>20</v>
      </c>
      <c r="E66" s="15"/>
      <c r="F66" s="16">
        <v>0</v>
      </c>
      <c r="G66" s="17">
        <f t="shared" si="0"/>
        <v>0</v>
      </c>
      <c r="H66" s="1"/>
      <c r="I66" s="1"/>
      <c r="J66" s="1"/>
      <c r="K66" s="1"/>
      <c r="L66" s="1"/>
      <c r="M66" s="1"/>
      <c r="N66" s="1"/>
      <c r="O66" s="1"/>
      <c r="P66" s="1"/>
      <c r="Q66" s="1"/>
      <c r="R66" s="1"/>
      <c r="S66" s="1"/>
      <c r="T66" s="1"/>
      <c r="U66" s="1"/>
      <c r="V66" s="1"/>
      <c r="W66" s="1"/>
    </row>
    <row r="67" spans="1:23" ht="12.75" customHeight="1" x14ac:dyDescent="0.2">
      <c r="A67" s="13">
        <v>70080077</v>
      </c>
      <c r="B67" s="13" t="s">
        <v>22</v>
      </c>
      <c r="C67" s="334" t="s">
        <v>81</v>
      </c>
      <c r="D67" s="14" t="s">
        <v>20</v>
      </c>
      <c r="E67" s="15"/>
      <c r="F67" s="16">
        <v>0</v>
      </c>
      <c r="G67" s="17">
        <f t="shared" si="0"/>
        <v>0</v>
      </c>
      <c r="H67" s="1"/>
      <c r="I67" s="1"/>
      <c r="J67" s="1"/>
      <c r="K67" s="1"/>
      <c r="L67" s="1"/>
      <c r="M67" s="1"/>
      <c r="N67" s="1"/>
      <c r="O67" s="1"/>
      <c r="P67" s="1"/>
      <c r="Q67" s="1"/>
      <c r="R67" s="1"/>
      <c r="S67" s="1"/>
      <c r="T67" s="1"/>
      <c r="U67" s="1"/>
      <c r="V67" s="1"/>
      <c r="W67" s="1"/>
    </row>
    <row r="68" spans="1:23" ht="12.75" customHeight="1" x14ac:dyDescent="0.2">
      <c r="A68" s="13">
        <v>70080190</v>
      </c>
      <c r="B68" s="13" t="s">
        <v>22</v>
      </c>
      <c r="C68" s="334" t="s">
        <v>82</v>
      </c>
      <c r="D68" s="14" t="s">
        <v>20</v>
      </c>
      <c r="E68" s="15"/>
      <c r="F68" s="16">
        <v>0</v>
      </c>
      <c r="G68" s="17">
        <f t="shared" si="0"/>
        <v>0</v>
      </c>
      <c r="H68" s="1"/>
      <c r="I68" s="1"/>
      <c r="J68" s="1"/>
      <c r="K68" s="1"/>
      <c r="L68" s="1"/>
      <c r="M68" s="1"/>
      <c r="N68" s="1"/>
      <c r="O68" s="1"/>
      <c r="P68" s="1"/>
      <c r="Q68" s="1"/>
      <c r="R68" s="1"/>
      <c r="S68" s="1"/>
      <c r="T68" s="1"/>
      <c r="U68" s="1"/>
      <c r="V68" s="1"/>
      <c r="W68" s="1"/>
    </row>
    <row r="69" spans="1:23" ht="12.75" customHeight="1" x14ac:dyDescent="0.2">
      <c r="A69" s="13">
        <v>70080191</v>
      </c>
      <c r="B69" s="13" t="s">
        <v>22</v>
      </c>
      <c r="C69" s="334" t="s">
        <v>83</v>
      </c>
      <c r="D69" s="14" t="s">
        <v>20</v>
      </c>
      <c r="E69" s="15"/>
      <c r="F69" s="16">
        <v>0</v>
      </c>
      <c r="G69" s="17">
        <f t="shared" si="0"/>
        <v>0</v>
      </c>
      <c r="H69" s="1"/>
      <c r="I69" s="1"/>
      <c r="J69" s="1"/>
      <c r="K69" s="1"/>
      <c r="L69" s="1"/>
      <c r="M69" s="1"/>
      <c r="N69" s="1"/>
      <c r="O69" s="1"/>
      <c r="P69" s="1"/>
      <c r="Q69" s="1"/>
      <c r="R69" s="1"/>
      <c r="S69" s="1"/>
      <c r="T69" s="1"/>
      <c r="U69" s="1"/>
      <c r="V69" s="1"/>
      <c r="W69" s="1"/>
    </row>
    <row r="70" spans="1:23" ht="12.75" customHeight="1" x14ac:dyDescent="0.2">
      <c r="A70" s="13">
        <v>70080192</v>
      </c>
      <c r="B70" s="19" t="s">
        <v>22</v>
      </c>
      <c r="C70" s="20" t="s">
        <v>84</v>
      </c>
      <c r="D70" s="14" t="s">
        <v>20</v>
      </c>
      <c r="E70" s="15"/>
      <c r="F70" s="16">
        <v>0</v>
      </c>
      <c r="G70" s="17">
        <f t="shared" si="0"/>
        <v>0</v>
      </c>
      <c r="H70" s="1"/>
      <c r="I70" s="1"/>
      <c r="J70" s="1"/>
      <c r="K70" s="1"/>
      <c r="L70" s="1"/>
      <c r="M70" s="1"/>
      <c r="N70" s="1"/>
      <c r="O70" s="1"/>
      <c r="P70" s="1"/>
      <c r="Q70" s="1"/>
      <c r="R70" s="1"/>
      <c r="S70" s="1"/>
      <c r="T70" s="1"/>
      <c r="U70" s="1"/>
      <c r="V70" s="1"/>
      <c r="W70" s="1"/>
    </row>
    <row r="71" spans="1:23" ht="12.75" customHeight="1" x14ac:dyDescent="0.2">
      <c r="A71" s="13">
        <v>70080194</v>
      </c>
      <c r="B71" s="13" t="s">
        <v>22</v>
      </c>
      <c r="C71" s="334" t="s">
        <v>85</v>
      </c>
      <c r="D71" s="14" t="s">
        <v>20</v>
      </c>
      <c r="E71" s="15"/>
      <c r="F71" s="16">
        <v>0</v>
      </c>
      <c r="G71" s="17">
        <f t="shared" si="0"/>
        <v>0</v>
      </c>
      <c r="H71" s="1"/>
      <c r="I71" s="1"/>
      <c r="J71" s="1"/>
      <c r="K71" s="1"/>
      <c r="L71" s="1"/>
      <c r="M71" s="1"/>
      <c r="N71" s="1"/>
      <c r="O71" s="1"/>
      <c r="P71" s="1"/>
      <c r="Q71" s="1"/>
      <c r="R71" s="1"/>
      <c r="S71" s="1"/>
      <c r="T71" s="1"/>
      <c r="U71" s="1"/>
      <c r="V71" s="1"/>
      <c r="W71" s="1"/>
    </row>
    <row r="72" spans="1:23" ht="12.75" customHeight="1" x14ac:dyDescent="0.2">
      <c r="A72" s="13">
        <v>70090001</v>
      </c>
      <c r="B72" s="13" t="s">
        <v>22</v>
      </c>
      <c r="C72" s="334" t="s">
        <v>86</v>
      </c>
      <c r="D72" s="14" t="s">
        <v>36</v>
      </c>
      <c r="E72" s="15"/>
      <c r="F72" s="16">
        <v>0</v>
      </c>
      <c r="G72" s="17">
        <f t="shared" si="0"/>
        <v>0</v>
      </c>
      <c r="H72" s="1"/>
      <c r="I72" s="1"/>
      <c r="J72" s="1"/>
      <c r="K72" s="1"/>
      <c r="L72" s="1"/>
      <c r="M72" s="1"/>
      <c r="N72" s="1"/>
      <c r="O72" s="1"/>
      <c r="P72" s="1"/>
      <c r="Q72" s="1"/>
      <c r="R72" s="1"/>
      <c r="S72" s="1"/>
      <c r="T72" s="1"/>
      <c r="U72" s="1"/>
      <c r="V72" s="1"/>
      <c r="W72" s="1"/>
    </row>
    <row r="73" spans="1:23" ht="12.75" customHeight="1" x14ac:dyDescent="0.2">
      <c r="A73" s="13">
        <v>70090003</v>
      </c>
      <c r="B73" s="13" t="s">
        <v>22</v>
      </c>
      <c r="C73" s="334" t="s">
        <v>87</v>
      </c>
      <c r="D73" s="14" t="s">
        <v>36</v>
      </c>
      <c r="E73" s="15"/>
      <c r="F73" s="16">
        <v>0</v>
      </c>
      <c r="G73" s="17">
        <f t="shared" si="0"/>
        <v>0</v>
      </c>
      <c r="H73" s="1"/>
      <c r="I73" s="1"/>
      <c r="J73" s="1"/>
      <c r="K73" s="1"/>
      <c r="L73" s="1"/>
      <c r="M73" s="1"/>
      <c r="N73" s="1"/>
      <c r="O73" s="1"/>
      <c r="P73" s="1"/>
      <c r="Q73" s="1"/>
      <c r="R73" s="1"/>
      <c r="S73" s="1"/>
      <c r="T73" s="1"/>
      <c r="U73" s="1"/>
      <c r="V73" s="1"/>
      <c r="W73" s="1"/>
    </row>
    <row r="74" spans="1:23" ht="12.75" customHeight="1" x14ac:dyDescent="0.2">
      <c r="A74" s="13">
        <v>70090005</v>
      </c>
      <c r="B74" s="13" t="s">
        <v>22</v>
      </c>
      <c r="C74" s="334" t="s">
        <v>88</v>
      </c>
      <c r="D74" s="14" t="s">
        <v>36</v>
      </c>
      <c r="E74" s="15"/>
      <c r="F74" s="16">
        <v>0</v>
      </c>
      <c r="G74" s="17">
        <f t="shared" si="0"/>
        <v>0</v>
      </c>
      <c r="H74" s="1"/>
      <c r="I74" s="1"/>
      <c r="J74" s="1"/>
      <c r="K74" s="1"/>
      <c r="L74" s="1"/>
      <c r="M74" s="1"/>
      <c r="N74" s="1"/>
      <c r="O74" s="1"/>
      <c r="P74" s="1"/>
      <c r="Q74" s="1"/>
      <c r="R74" s="1"/>
      <c r="S74" s="1"/>
      <c r="T74" s="1"/>
      <c r="U74" s="1"/>
      <c r="V74" s="1"/>
      <c r="W74" s="1"/>
    </row>
    <row r="75" spans="1:23" ht="12.75" customHeight="1" x14ac:dyDescent="0.2">
      <c r="A75" s="13">
        <v>70090056</v>
      </c>
      <c r="B75" s="13" t="s">
        <v>22</v>
      </c>
      <c r="C75" s="334" t="s">
        <v>89</v>
      </c>
      <c r="D75" s="14" t="s">
        <v>36</v>
      </c>
      <c r="E75" s="15"/>
      <c r="F75" s="16">
        <v>0</v>
      </c>
      <c r="G75" s="17">
        <f t="shared" si="0"/>
        <v>0</v>
      </c>
      <c r="H75" s="1"/>
      <c r="I75" s="1"/>
      <c r="J75" s="1"/>
      <c r="K75" s="1"/>
      <c r="L75" s="1"/>
      <c r="M75" s="1"/>
      <c r="N75" s="1"/>
      <c r="O75" s="1"/>
      <c r="P75" s="1"/>
      <c r="Q75" s="1"/>
      <c r="R75" s="1"/>
      <c r="S75" s="1"/>
      <c r="T75" s="1"/>
      <c r="U75" s="1"/>
      <c r="V75" s="1"/>
      <c r="W75" s="1"/>
    </row>
    <row r="76" spans="1:23" ht="12.75" customHeight="1" x14ac:dyDescent="0.2">
      <c r="A76" s="13">
        <v>70090059</v>
      </c>
      <c r="B76" s="13" t="s">
        <v>22</v>
      </c>
      <c r="C76" s="334" t="s">
        <v>90</v>
      </c>
      <c r="D76" s="14" t="s">
        <v>36</v>
      </c>
      <c r="E76" s="15"/>
      <c r="F76" s="16">
        <v>0</v>
      </c>
      <c r="G76" s="17">
        <f t="shared" si="0"/>
        <v>0</v>
      </c>
      <c r="H76" s="1"/>
      <c r="I76" s="1"/>
      <c r="J76" s="1"/>
      <c r="K76" s="1"/>
      <c r="L76" s="1"/>
      <c r="M76" s="1"/>
      <c r="N76" s="1"/>
      <c r="O76" s="1"/>
      <c r="P76" s="1"/>
      <c r="Q76" s="1"/>
      <c r="R76" s="1"/>
      <c r="S76" s="1"/>
      <c r="T76" s="1"/>
      <c r="U76" s="1"/>
      <c r="V76" s="1"/>
      <c r="W76" s="1"/>
    </row>
    <row r="77" spans="1:23" ht="12.75" customHeight="1" x14ac:dyDescent="0.2">
      <c r="A77" s="18">
        <v>70090084</v>
      </c>
      <c r="B77" s="13" t="s">
        <v>22</v>
      </c>
      <c r="C77" s="335" t="s">
        <v>91</v>
      </c>
      <c r="D77" s="21" t="s">
        <v>17</v>
      </c>
      <c r="E77" s="15"/>
      <c r="F77" s="16">
        <v>0</v>
      </c>
      <c r="G77" s="17">
        <f t="shared" si="0"/>
        <v>0</v>
      </c>
      <c r="H77" s="1"/>
      <c r="I77" s="1"/>
      <c r="J77" s="1"/>
      <c r="K77" s="1"/>
      <c r="L77" s="1"/>
      <c r="M77" s="1"/>
      <c r="N77" s="1"/>
      <c r="O77" s="1"/>
      <c r="P77" s="1"/>
      <c r="Q77" s="1"/>
      <c r="R77" s="1"/>
      <c r="S77" s="1"/>
      <c r="T77" s="1"/>
      <c r="U77" s="1"/>
      <c r="V77" s="1"/>
      <c r="W77" s="1"/>
    </row>
    <row r="78" spans="1:23" ht="12.75" customHeight="1" x14ac:dyDescent="0.2">
      <c r="A78" s="13">
        <v>70090086</v>
      </c>
      <c r="B78" s="19" t="s">
        <v>22</v>
      </c>
      <c r="C78" s="20" t="s">
        <v>92</v>
      </c>
      <c r="D78" s="14" t="s">
        <v>36</v>
      </c>
      <c r="E78" s="15"/>
      <c r="F78" s="16">
        <v>0</v>
      </c>
      <c r="G78" s="17">
        <f t="shared" si="0"/>
        <v>0</v>
      </c>
      <c r="H78" s="1"/>
      <c r="I78" s="1"/>
      <c r="J78" s="1"/>
      <c r="K78" s="1"/>
      <c r="L78" s="1"/>
      <c r="M78" s="1"/>
      <c r="N78" s="1"/>
      <c r="O78" s="1"/>
      <c r="P78" s="1"/>
      <c r="Q78" s="1"/>
      <c r="R78" s="1"/>
      <c r="S78" s="1"/>
      <c r="T78" s="1"/>
      <c r="U78" s="1"/>
      <c r="V78" s="1"/>
      <c r="W78" s="1"/>
    </row>
    <row r="79" spans="1:23" ht="12.75" customHeight="1" x14ac:dyDescent="0.2">
      <c r="A79" s="13">
        <v>70090088</v>
      </c>
      <c r="B79" s="19" t="s">
        <v>22</v>
      </c>
      <c r="C79" s="20" t="s">
        <v>93</v>
      </c>
      <c r="D79" s="14" t="s">
        <v>17</v>
      </c>
      <c r="E79" s="15"/>
      <c r="F79" s="16">
        <v>0</v>
      </c>
      <c r="G79" s="17">
        <f t="shared" si="0"/>
        <v>0</v>
      </c>
      <c r="H79" s="1"/>
      <c r="I79" s="1"/>
      <c r="J79" s="1"/>
      <c r="K79" s="1"/>
      <c r="L79" s="1"/>
      <c r="M79" s="1"/>
      <c r="N79" s="1"/>
      <c r="O79" s="1"/>
      <c r="P79" s="1"/>
      <c r="Q79" s="1"/>
      <c r="R79" s="1"/>
      <c r="S79" s="1"/>
      <c r="T79" s="1"/>
      <c r="U79" s="1"/>
      <c r="V79" s="1"/>
      <c r="W79" s="1"/>
    </row>
    <row r="80" spans="1:23" ht="12.75" customHeight="1" x14ac:dyDescent="0.2">
      <c r="A80" s="18">
        <v>70120009</v>
      </c>
      <c r="B80" s="19" t="s">
        <v>22</v>
      </c>
      <c r="C80" s="337" t="s">
        <v>94</v>
      </c>
      <c r="D80" s="21" t="s">
        <v>36</v>
      </c>
      <c r="E80" s="15"/>
      <c r="F80" s="16">
        <v>0</v>
      </c>
      <c r="G80" s="17">
        <f t="shared" si="0"/>
        <v>0</v>
      </c>
      <c r="H80" s="1"/>
      <c r="I80" s="1"/>
      <c r="J80" s="1"/>
      <c r="K80" s="1"/>
      <c r="L80" s="1"/>
      <c r="M80" s="1"/>
      <c r="N80" s="1"/>
      <c r="O80" s="1"/>
      <c r="P80" s="1"/>
      <c r="Q80" s="1"/>
      <c r="R80" s="1"/>
      <c r="S80" s="1"/>
      <c r="T80" s="1"/>
      <c r="U80" s="1"/>
      <c r="V80" s="1"/>
      <c r="W80" s="1"/>
    </row>
    <row r="81" spans="1:23" ht="12.75" customHeight="1" x14ac:dyDescent="0.2">
      <c r="A81" s="18">
        <v>70140023</v>
      </c>
      <c r="B81" s="19" t="s">
        <v>22</v>
      </c>
      <c r="C81" s="337" t="s">
        <v>95</v>
      </c>
      <c r="D81" s="21" t="s">
        <v>96</v>
      </c>
      <c r="E81" s="15"/>
      <c r="F81" s="16">
        <v>0</v>
      </c>
      <c r="G81" s="17">
        <f t="shared" si="0"/>
        <v>0</v>
      </c>
      <c r="H81" s="1"/>
      <c r="I81" s="1"/>
      <c r="J81" s="1"/>
      <c r="K81" s="1"/>
      <c r="L81" s="1"/>
      <c r="M81" s="1"/>
      <c r="N81" s="1"/>
      <c r="O81" s="1"/>
      <c r="P81" s="1"/>
      <c r="Q81" s="1"/>
      <c r="R81" s="1"/>
      <c r="S81" s="1"/>
      <c r="T81" s="1"/>
      <c r="U81" s="1"/>
      <c r="V81" s="1"/>
      <c r="W81" s="1"/>
    </row>
    <row r="82" spans="1:23" ht="12.75" customHeight="1" x14ac:dyDescent="0.2">
      <c r="A82" s="18">
        <v>70140057</v>
      </c>
      <c r="B82" s="13" t="s">
        <v>22</v>
      </c>
      <c r="C82" s="340" t="s">
        <v>97</v>
      </c>
      <c r="D82" s="21" t="s">
        <v>98</v>
      </c>
      <c r="E82" s="15"/>
      <c r="F82" s="16">
        <v>0</v>
      </c>
      <c r="G82" s="17">
        <f t="shared" si="0"/>
        <v>0</v>
      </c>
      <c r="H82" s="1"/>
      <c r="I82" s="1"/>
      <c r="J82" s="1"/>
      <c r="K82" s="1"/>
      <c r="L82" s="1"/>
      <c r="M82" s="1"/>
      <c r="N82" s="1"/>
      <c r="O82" s="1"/>
      <c r="P82" s="1"/>
      <c r="Q82" s="1"/>
      <c r="R82" s="1"/>
      <c r="S82" s="1"/>
      <c r="T82" s="1"/>
      <c r="U82" s="1"/>
      <c r="V82" s="1"/>
      <c r="W82" s="1"/>
    </row>
    <row r="83" spans="1:23" ht="12.75" customHeight="1" x14ac:dyDescent="0.2">
      <c r="A83" s="18">
        <v>70140058</v>
      </c>
      <c r="B83" s="13" t="s">
        <v>22</v>
      </c>
      <c r="C83" s="340" t="s">
        <v>99</v>
      </c>
      <c r="D83" s="21" t="s">
        <v>98</v>
      </c>
      <c r="E83" s="15"/>
      <c r="F83" s="16">
        <v>0</v>
      </c>
      <c r="G83" s="17">
        <f t="shared" si="0"/>
        <v>0</v>
      </c>
      <c r="H83" s="1"/>
      <c r="I83" s="1"/>
      <c r="J83" s="1"/>
      <c r="K83" s="1"/>
      <c r="L83" s="1"/>
      <c r="M83" s="1"/>
      <c r="N83" s="1"/>
      <c r="O83" s="1"/>
      <c r="P83" s="1"/>
      <c r="Q83" s="1"/>
      <c r="R83" s="1"/>
      <c r="S83" s="1"/>
      <c r="T83" s="1"/>
      <c r="U83" s="1"/>
      <c r="V83" s="1"/>
      <c r="W83" s="1"/>
    </row>
    <row r="84" spans="1:23" ht="12.75" customHeight="1" x14ac:dyDescent="0.2">
      <c r="A84" s="18">
        <v>70140059</v>
      </c>
      <c r="B84" s="13" t="s">
        <v>22</v>
      </c>
      <c r="C84" s="340" t="s">
        <v>100</v>
      </c>
      <c r="D84" s="21" t="s">
        <v>98</v>
      </c>
      <c r="E84" s="15"/>
      <c r="F84" s="16">
        <v>0</v>
      </c>
      <c r="G84" s="17">
        <f t="shared" si="0"/>
        <v>0</v>
      </c>
      <c r="H84" s="1"/>
      <c r="I84" s="1"/>
      <c r="J84" s="1"/>
      <c r="K84" s="1"/>
      <c r="L84" s="1"/>
      <c r="M84" s="1"/>
      <c r="N84" s="1"/>
      <c r="O84" s="1"/>
      <c r="P84" s="1"/>
      <c r="Q84" s="1"/>
      <c r="R84" s="1"/>
      <c r="S84" s="1"/>
      <c r="T84" s="1"/>
      <c r="U84" s="1"/>
      <c r="V84" s="1"/>
      <c r="W84" s="1"/>
    </row>
    <row r="85" spans="1:23" ht="12.75" customHeight="1" x14ac:dyDescent="0.2">
      <c r="A85" s="339">
        <v>70140060</v>
      </c>
      <c r="B85" s="19" t="s">
        <v>22</v>
      </c>
      <c r="C85" s="338" t="s">
        <v>101</v>
      </c>
      <c r="D85" s="21" t="s">
        <v>98</v>
      </c>
      <c r="E85" s="15"/>
      <c r="F85" s="16">
        <v>0</v>
      </c>
      <c r="G85" s="17">
        <f t="shared" si="0"/>
        <v>0</v>
      </c>
      <c r="H85" s="1"/>
      <c r="I85" s="1"/>
      <c r="J85" s="1"/>
      <c r="K85" s="1"/>
      <c r="L85" s="1"/>
      <c r="M85" s="1"/>
      <c r="N85" s="1"/>
      <c r="O85" s="1"/>
      <c r="P85" s="1"/>
      <c r="Q85" s="1"/>
      <c r="R85" s="1"/>
      <c r="S85" s="1"/>
      <c r="T85" s="1"/>
      <c r="U85" s="1"/>
      <c r="V85" s="1"/>
      <c r="W85" s="1"/>
    </row>
    <row r="86" spans="1:23" ht="12.75" customHeight="1" x14ac:dyDescent="0.2">
      <c r="A86" s="18">
        <v>70180002</v>
      </c>
      <c r="B86" s="13" t="s">
        <v>22</v>
      </c>
      <c r="C86" s="335" t="s">
        <v>102</v>
      </c>
      <c r="D86" s="21" t="s">
        <v>103</v>
      </c>
      <c r="E86" s="15"/>
      <c r="F86" s="16">
        <v>0</v>
      </c>
      <c r="G86" s="17">
        <f t="shared" si="0"/>
        <v>0</v>
      </c>
      <c r="H86" s="1"/>
      <c r="I86" s="1"/>
      <c r="J86" s="1"/>
      <c r="K86" s="1"/>
      <c r="L86" s="1"/>
      <c r="M86" s="1"/>
      <c r="N86" s="1"/>
      <c r="O86" s="1"/>
      <c r="P86" s="1"/>
      <c r="Q86" s="1"/>
      <c r="R86" s="1"/>
      <c r="S86" s="1"/>
      <c r="T86" s="1"/>
      <c r="U86" s="1"/>
      <c r="V86" s="1"/>
      <c r="W86" s="1"/>
    </row>
    <row r="87" spans="1:23" ht="12.75" customHeight="1" x14ac:dyDescent="0.2">
      <c r="A87" s="18">
        <v>70180004</v>
      </c>
      <c r="B87" s="13" t="s">
        <v>22</v>
      </c>
      <c r="C87" s="335" t="s">
        <v>104</v>
      </c>
      <c r="D87" s="21" t="s">
        <v>98</v>
      </c>
      <c r="E87" s="15"/>
      <c r="F87" s="16">
        <v>0</v>
      </c>
      <c r="G87" s="17">
        <f t="shared" si="0"/>
        <v>0</v>
      </c>
      <c r="H87" s="1"/>
      <c r="I87" s="1"/>
      <c r="J87" s="1"/>
      <c r="K87" s="1"/>
      <c r="L87" s="1"/>
      <c r="M87" s="1"/>
      <c r="N87" s="1"/>
      <c r="O87" s="1"/>
      <c r="P87" s="1"/>
      <c r="Q87" s="1"/>
      <c r="R87" s="1"/>
      <c r="S87" s="1"/>
      <c r="T87" s="1"/>
      <c r="U87" s="1"/>
      <c r="V87" s="1"/>
      <c r="W87" s="1"/>
    </row>
    <row r="88" spans="1:23" ht="24" customHeight="1" x14ac:dyDescent="0.2">
      <c r="A88" s="18">
        <v>70180006</v>
      </c>
      <c r="B88" s="13" t="s">
        <v>22</v>
      </c>
      <c r="C88" s="338" t="s">
        <v>105</v>
      </c>
      <c r="D88" s="21" t="s">
        <v>98</v>
      </c>
      <c r="E88" s="15"/>
      <c r="F88" s="16">
        <v>0</v>
      </c>
      <c r="G88" s="17">
        <f t="shared" si="0"/>
        <v>0</v>
      </c>
      <c r="H88" s="1"/>
      <c r="I88" s="1"/>
      <c r="J88" s="1"/>
      <c r="K88" s="1"/>
      <c r="L88" s="1"/>
      <c r="M88" s="1"/>
      <c r="N88" s="1"/>
      <c r="O88" s="1"/>
      <c r="P88" s="1"/>
      <c r="Q88" s="1"/>
      <c r="R88" s="1"/>
      <c r="S88" s="1"/>
      <c r="T88" s="1"/>
      <c r="U88" s="1"/>
      <c r="V88" s="1"/>
      <c r="W88" s="1"/>
    </row>
    <row r="89" spans="1:23" ht="12.75" customHeight="1" x14ac:dyDescent="0.2">
      <c r="A89" s="18">
        <v>70180007</v>
      </c>
      <c r="B89" s="13" t="s">
        <v>22</v>
      </c>
      <c r="C89" s="335" t="s">
        <v>106</v>
      </c>
      <c r="D89" s="21" t="s">
        <v>98</v>
      </c>
      <c r="E89" s="15"/>
      <c r="F89" s="16">
        <v>0</v>
      </c>
      <c r="G89" s="17">
        <f t="shared" si="0"/>
        <v>0</v>
      </c>
      <c r="H89" s="1"/>
      <c r="I89" s="1"/>
      <c r="J89" s="1"/>
      <c r="K89" s="1"/>
      <c r="L89" s="1"/>
      <c r="M89" s="1"/>
      <c r="N89" s="1"/>
      <c r="O89" s="1"/>
      <c r="P89" s="1"/>
      <c r="Q89" s="1"/>
      <c r="R89" s="1"/>
      <c r="S89" s="1"/>
      <c r="T89" s="1"/>
      <c r="U89" s="1"/>
      <c r="V89" s="1"/>
      <c r="W89" s="1"/>
    </row>
    <row r="90" spans="1:23" ht="12.75" customHeight="1" x14ac:dyDescent="0.2">
      <c r="A90" s="18">
        <v>70180008</v>
      </c>
      <c r="B90" s="13" t="s">
        <v>22</v>
      </c>
      <c r="C90" s="335" t="s">
        <v>107</v>
      </c>
      <c r="D90" s="21" t="s">
        <v>98</v>
      </c>
      <c r="E90" s="15"/>
      <c r="F90" s="16">
        <v>0</v>
      </c>
      <c r="G90" s="17">
        <f t="shared" si="0"/>
        <v>0</v>
      </c>
      <c r="H90" s="1"/>
      <c r="I90" s="1"/>
      <c r="J90" s="1"/>
      <c r="K90" s="1"/>
      <c r="L90" s="1"/>
      <c r="M90" s="1"/>
      <c r="N90" s="1"/>
      <c r="O90" s="1"/>
      <c r="P90" s="1"/>
      <c r="Q90" s="1"/>
      <c r="R90" s="1"/>
      <c r="S90" s="1"/>
      <c r="T90" s="1"/>
      <c r="U90" s="1"/>
      <c r="V90" s="1"/>
      <c r="W90" s="1"/>
    </row>
    <row r="91" spans="1:23" ht="12.75" customHeight="1" x14ac:dyDescent="0.2">
      <c r="A91" s="18">
        <v>70180030</v>
      </c>
      <c r="B91" s="13" t="s">
        <v>22</v>
      </c>
      <c r="C91" s="335" t="s">
        <v>108</v>
      </c>
      <c r="D91" s="21" t="s">
        <v>17</v>
      </c>
      <c r="E91" s="15"/>
      <c r="F91" s="16">
        <v>0</v>
      </c>
      <c r="G91" s="17">
        <f t="shared" si="0"/>
        <v>0</v>
      </c>
      <c r="H91" s="1"/>
      <c r="I91" s="1"/>
      <c r="J91" s="1"/>
      <c r="K91" s="1"/>
      <c r="L91" s="1"/>
      <c r="M91" s="1"/>
      <c r="N91" s="1"/>
      <c r="O91" s="1"/>
      <c r="P91" s="1"/>
      <c r="Q91" s="1"/>
      <c r="R91" s="1"/>
      <c r="S91" s="1"/>
      <c r="T91" s="1"/>
      <c r="U91" s="1"/>
      <c r="V91" s="1"/>
      <c r="W91" s="1"/>
    </row>
    <row r="92" spans="1:23" ht="12.75" customHeight="1" x14ac:dyDescent="0.2">
      <c r="A92" s="18">
        <v>70180032</v>
      </c>
      <c r="B92" s="13" t="s">
        <v>22</v>
      </c>
      <c r="C92" s="335" t="s">
        <v>109</v>
      </c>
      <c r="D92" s="21" t="s">
        <v>17</v>
      </c>
      <c r="E92" s="15"/>
      <c r="F92" s="16">
        <v>0</v>
      </c>
      <c r="G92" s="17">
        <f t="shared" si="0"/>
        <v>0</v>
      </c>
      <c r="H92" s="1"/>
      <c r="I92" s="1"/>
      <c r="J92" s="1"/>
      <c r="K92" s="1"/>
      <c r="L92" s="1"/>
      <c r="M92" s="1"/>
      <c r="N92" s="1"/>
      <c r="O92" s="1"/>
      <c r="P92" s="1"/>
      <c r="Q92" s="1"/>
      <c r="R92" s="1"/>
      <c r="S92" s="1"/>
      <c r="T92" s="1"/>
      <c r="U92" s="1"/>
      <c r="V92" s="1"/>
      <c r="W92" s="1"/>
    </row>
    <row r="93" spans="1:23" ht="12.75" customHeight="1" x14ac:dyDescent="0.2">
      <c r="A93" s="18">
        <v>70180046</v>
      </c>
      <c r="B93" s="13" t="s">
        <v>22</v>
      </c>
      <c r="C93" s="335" t="s">
        <v>110</v>
      </c>
      <c r="D93" s="21" t="s">
        <v>36</v>
      </c>
      <c r="E93" s="15"/>
      <c r="F93" s="16">
        <v>0</v>
      </c>
      <c r="G93" s="17">
        <f t="shared" si="0"/>
        <v>0</v>
      </c>
      <c r="H93" s="1"/>
      <c r="I93" s="1"/>
      <c r="J93" s="1"/>
      <c r="K93" s="1"/>
      <c r="L93" s="1"/>
      <c r="M93" s="1"/>
      <c r="N93" s="1"/>
      <c r="O93" s="1"/>
      <c r="P93" s="1"/>
      <c r="Q93" s="1"/>
      <c r="R93" s="1"/>
      <c r="S93" s="1"/>
      <c r="T93" s="1"/>
      <c r="U93" s="1"/>
      <c r="V93" s="1"/>
      <c r="W93" s="1"/>
    </row>
    <row r="94" spans="1:23" ht="12.75" customHeight="1" x14ac:dyDescent="0.2">
      <c r="A94" s="18">
        <v>74000571</v>
      </c>
      <c r="B94" s="13" t="s">
        <v>22</v>
      </c>
      <c r="C94" s="335" t="s">
        <v>111</v>
      </c>
      <c r="D94" s="21" t="s">
        <v>112</v>
      </c>
      <c r="E94" s="15"/>
      <c r="F94" s="16">
        <v>0</v>
      </c>
      <c r="G94" s="17">
        <f t="shared" si="0"/>
        <v>0</v>
      </c>
      <c r="H94" s="1"/>
      <c r="I94" s="1"/>
      <c r="J94" s="1"/>
      <c r="K94" s="1"/>
      <c r="L94" s="1"/>
      <c r="M94" s="1"/>
      <c r="N94" s="1"/>
      <c r="O94" s="1"/>
      <c r="P94" s="1"/>
      <c r="Q94" s="1"/>
      <c r="R94" s="1"/>
      <c r="S94" s="1"/>
      <c r="T94" s="1"/>
      <c r="U94" s="1"/>
      <c r="V94" s="1"/>
      <c r="W94" s="1"/>
    </row>
    <row r="95" spans="1:23" ht="21.75" customHeight="1" x14ac:dyDescent="0.2">
      <c r="A95" s="341" t="s">
        <v>320</v>
      </c>
      <c r="B95" s="19" t="s">
        <v>319</v>
      </c>
      <c r="C95" s="20" t="s">
        <v>113</v>
      </c>
      <c r="D95" s="14" t="s">
        <v>13</v>
      </c>
      <c r="E95" s="15"/>
      <c r="F95" s="16">
        <v>0</v>
      </c>
      <c r="G95" s="17">
        <f t="shared" si="0"/>
        <v>0</v>
      </c>
      <c r="H95" s="1"/>
      <c r="I95" s="1"/>
      <c r="J95" s="1"/>
      <c r="K95" s="1"/>
      <c r="L95" s="1"/>
      <c r="M95" s="1"/>
      <c r="N95" s="1"/>
      <c r="O95" s="1"/>
      <c r="P95" s="1"/>
      <c r="Q95" s="1"/>
      <c r="R95" s="1"/>
      <c r="S95" s="1"/>
      <c r="T95" s="1"/>
      <c r="U95" s="1"/>
      <c r="V95" s="1"/>
      <c r="W95" s="1"/>
    </row>
    <row r="96" spans="1:23" ht="21.75" customHeight="1" x14ac:dyDescent="0.2">
      <c r="A96" s="363" t="s">
        <v>328</v>
      </c>
      <c r="B96" s="364" t="s">
        <v>327</v>
      </c>
      <c r="C96" s="365" t="s">
        <v>321</v>
      </c>
      <c r="D96" s="366" t="s">
        <v>112</v>
      </c>
      <c r="E96" s="367"/>
      <c r="F96" s="16">
        <v>0</v>
      </c>
      <c r="G96" s="17">
        <f t="shared" si="0"/>
        <v>0</v>
      </c>
      <c r="H96" s="1"/>
      <c r="I96" s="1"/>
      <c r="J96" s="1"/>
      <c r="K96" s="1"/>
      <c r="L96" s="1"/>
      <c r="M96" s="1"/>
      <c r="N96" s="1"/>
      <c r="O96" s="1"/>
      <c r="P96" s="1"/>
      <c r="Q96" s="1"/>
      <c r="R96" s="1"/>
      <c r="S96" s="1"/>
      <c r="T96" s="1"/>
      <c r="U96" s="1"/>
      <c r="V96" s="1"/>
      <c r="W96" s="1"/>
    </row>
    <row r="97" spans="1:23" ht="19.5" customHeight="1" x14ac:dyDescent="0.2">
      <c r="A97" s="19" t="s">
        <v>114</v>
      </c>
      <c r="B97" s="13" t="s">
        <v>115</v>
      </c>
      <c r="C97" s="20" t="s">
        <v>116</v>
      </c>
      <c r="D97" s="14" t="s">
        <v>10</v>
      </c>
      <c r="E97" s="15"/>
      <c r="F97" s="16">
        <v>0</v>
      </c>
      <c r="G97" s="17">
        <f t="shared" si="0"/>
        <v>0</v>
      </c>
      <c r="H97" s="1"/>
      <c r="I97" s="1"/>
      <c r="J97" s="1"/>
      <c r="K97" s="1"/>
      <c r="L97" s="1"/>
      <c r="M97" s="1"/>
      <c r="N97" s="1"/>
      <c r="O97" s="1"/>
      <c r="P97" s="1"/>
      <c r="Q97" s="1"/>
      <c r="R97" s="1"/>
      <c r="S97" s="1"/>
      <c r="T97" s="1"/>
      <c r="U97" s="1"/>
      <c r="V97" s="1"/>
      <c r="W97" s="1"/>
    </row>
    <row r="98" spans="1:23" ht="12.75" customHeight="1" x14ac:dyDescent="0.2">
      <c r="A98" s="12" t="s">
        <v>117</v>
      </c>
      <c r="B98" s="13" t="s">
        <v>115</v>
      </c>
      <c r="C98" s="334" t="s">
        <v>118</v>
      </c>
      <c r="D98" s="14" t="s">
        <v>10</v>
      </c>
      <c r="E98" s="15"/>
      <c r="F98" s="16">
        <v>0</v>
      </c>
      <c r="G98" s="17">
        <f t="shared" si="0"/>
        <v>0</v>
      </c>
      <c r="H98" s="1"/>
      <c r="I98" s="1"/>
      <c r="J98" s="1"/>
      <c r="K98" s="1"/>
      <c r="L98" s="1"/>
      <c r="M98" s="1"/>
      <c r="N98" s="1"/>
      <c r="O98" s="1"/>
      <c r="P98" s="1"/>
      <c r="Q98" s="1"/>
      <c r="R98" s="1"/>
      <c r="S98" s="1"/>
      <c r="T98" s="1"/>
      <c r="U98" s="1"/>
      <c r="V98" s="1"/>
      <c r="W98" s="1"/>
    </row>
    <row r="99" spans="1:23" ht="12.75" customHeight="1" x14ac:dyDescent="0.2">
      <c r="A99" s="339" t="s">
        <v>119</v>
      </c>
      <c r="B99" s="13" t="s">
        <v>115</v>
      </c>
      <c r="C99" s="335" t="s">
        <v>120</v>
      </c>
      <c r="D99" s="14" t="s">
        <v>10</v>
      </c>
      <c r="E99" s="15"/>
      <c r="F99" s="16">
        <v>0</v>
      </c>
      <c r="G99" s="17">
        <f t="shared" si="0"/>
        <v>0</v>
      </c>
      <c r="H99" s="1"/>
      <c r="I99" s="1"/>
      <c r="J99" s="1"/>
      <c r="K99" s="1"/>
      <c r="L99" s="1"/>
      <c r="M99" s="1"/>
      <c r="N99" s="1"/>
      <c r="O99" s="1"/>
      <c r="P99" s="1"/>
      <c r="Q99" s="1"/>
      <c r="R99" s="1"/>
      <c r="S99" s="1"/>
      <c r="T99" s="1"/>
      <c r="U99" s="1"/>
      <c r="V99" s="1"/>
      <c r="W99" s="1"/>
    </row>
    <row r="100" spans="1:23" ht="12.75" customHeight="1" x14ac:dyDescent="0.2">
      <c r="A100" s="339" t="s">
        <v>121</v>
      </c>
      <c r="B100" s="13" t="s">
        <v>115</v>
      </c>
      <c r="C100" s="335" t="s">
        <v>122</v>
      </c>
      <c r="D100" s="14" t="s">
        <v>10</v>
      </c>
      <c r="E100" s="15"/>
      <c r="F100" s="16">
        <v>0</v>
      </c>
      <c r="G100" s="17">
        <f t="shared" si="0"/>
        <v>0</v>
      </c>
      <c r="H100" s="1"/>
      <c r="I100" s="1"/>
      <c r="J100" s="1"/>
      <c r="K100" s="1"/>
      <c r="L100" s="1"/>
      <c r="M100" s="1"/>
      <c r="N100" s="1"/>
      <c r="O100" s="1"/>
      <c r="P100" s="1"/>
      <c r="Q100" s="1"/>
      <c r="R100" s="1"/>
      <c r="S100" s="1"/>
      <c r="T100" s="1"/>
      <c r="U100" s="1"/>
      <c r="V100" s="1"/>
      <c r="W100" s="1"/>
    </row>
    <row r="101" spans="1:23" ht="12.75" customHeight="1" x14ac:dyDescent="0.2">
      <c r="A101" s="339" t="s">
        <v>123</v>
      </c>
      <c r="B101" s="18" t="s">
        <v>115</v>
      </c>
      <c r="C101" s="335" t="s">
        <v>124</v>
      </c>
      <c r="D101" s="14" t="s">
        <v>10</v>
      </c>
      <c r="E101" s="15"/>
      <c r="F101" s="16">
        <v>0</v>
      </c>
      <c r="G101" s="17">
        <f t="shared" si="0"/>
        <v>0</v>
      </c>
      <c r="H101" s="1"/>
      <c r="I101" s="1"/>
      <c r="J101" s="1"/>
      <c r="K101" s="1"/>
      <c r="L101" s="1"/>
      <c r="M101" s="1"/>
      <c r="N101" s="1"/>
      <c r="O101" s="1"/>
      <c r="P101" s="1"/>
      <c r="Q101" s="1"/>
      <c r="R101" s="1"/>
      <c r="S101" s="1"/>
      <c r="T101" s="1"/>
      <c r="U101" s="1"/>
      <c r="V101" s="1"/>
      <c r="W101" s="1"/>
    </row>
    <row r="102" spans="1:23" ht="12.75" customHeight="1" x14ac:dyDescent="0.2">
      <c r="A102" s="18" t="s">
        <v>125</v>
      </c>
      <c r="B102" s="18" t="s">
        <v>115</v>
      </c>
      <c r="C102" s="335" t="s">
        <v>126</v>
      </c>
      <c r="D102" s="21" t="s">
        <v>10</v>
      </c>
      <c r="E102" s="15"/>
      <c r="F102" s="16">
        <v>0</v>
      </c>
      <c r="G102" s="17">
        <f t="shared" si="0"/>
        <v>0</v>
      </c>
      <c r="H102" s="1"/>
      <c r="I102" s="1"/>
      <c r="J102" s="1"/>
      <c r="K102" s="1"/>
      <c r="L102" s="1"/>
      <c r="M102" s="1"/>
      <c r="N102" s="1"/>
      <c r="O102" s="1"/>
      <c r="P102" s="1"/>
      <c r="Q102" s="1"/>
      <c r="R102" s="1"/>
      <c r="S102" s="1"/>
      <c r="T102" s="1"/>
      <c r="U102" s="1"/>
      <c r="V102" s="1"/>
      <c r="W102" s="1"/>
    </row>
    <row r="103" spans="1:23" ht="12.75" customHeight="1" x14ac:dyDescent="0.2">
      <c r="A103" s="18" t="s">
        <v>127</v>
      </c>
      <c r="B103" s="13" t="s">
        <v>115</v>
      </c>
      <c r="C103" s="335" t="s">
        <v>128</v>
      </c>
      <c r="D103" s="23" t="s">
        <v>10</v>
      </c>
      <c r="E103" s="15"/>
      <c r="F103" s="16">
        <v>0</v>
      </c>
      <c r="G103" s="17">
        <f t="shared" si="0"/>
        <v>0</v>
      </c>
      <c r="H103" s="1"/>
      <c r="I103" s="1"/>
      <c r="J103" s="1"/>
      <c r="K103" s="1"/>
      <c r="L103" s="1"/>
      <c r="M103" s="1"/>
      <c r="N103" s="1"/>
      <c r="O103" s="1"/>
      <c r="P103" s="1"/>
      <c r="Q103" s="1"/>
      <c r="R103" s="1"/>
      <c r="S103" s="1"/>
      <c r="T103" s="1"/>
      <c r="U103" s="1"/>
      <c r="V103" s="1"/>
      <c r="W103" s="1"/>
    </row>
    <row r="104" spans="1:23" ht="12.75" customHeight="1" x14ac:dyDescent="0.2">
      <c r="A104" s="18" t="s">
        <v>129</v>
      </c>
      <c r="B104" s="13" t="s">
        <v>115</v>
      </c>
      <c r="C104" s="335" t="s">
        <v>130</v>
      </c>
      <c r="D104" s="23" t="s">
        <v>10</v>
      </c>
      <c r="E104" s="15"/>
      <c r="F104" s="16">
        <v>0</v>
      </c>
      <c r="G104" s="17">
        <f t="shared" si="0"/>
        <v>0</v>
      </c>
      <c r="H104" s="1"/>
      <c r="I104" s="1"/>
      <c r="J104" s="1"/>
      <c r="K104" s="1"/>
      <c r="L104" s="1"/>
      <c r="M104" s="1"/>
      <c r="N104" s="1"/>
      <c r="O104" s="1"/>
      <c r="P104" s="1"/>
      <c r="Q104" s="1"/>
      <c r="R104" s="1"/>
      <c r="S104" s="1"/>
      <c r="T104" s="1"/>
      <c r="U104" s="1"/>
      <c r="V104" s="1"/>
      <c r="W104" s="1"/>
    </row>
    <row r="105" spans="1:23" ht="24.75" customHeight="1" x14ac:dyDescent="0.2">
      <c r="A105" s="24"/>
      <c r="B105" s="24"/>
      <c r="C105" s="1"/>
      <c r="D105" s="25"/>
      <c r="E105" s="26"/>
      <c r="F105" s="362"/>
      <c r="G105" s="25">
        <f t="shared" si="0"/>
        <v>0</v>
      </c>
      <c r="H105" s="1"/>
      <c r="I105" s="1"/>
      <c r="J105" s="1"/>
      <c r="K105" s="1"/>
      <c r="L105" s="1"/>
      <c r="M105" s="1"/>
      <c r="N105" s="1"/>
      <c r="O105" s="1"/>
      <c r="P105" s="1"/>
      <c r="Q105" s="1"/>
      <c r="R105" s="1"/>
      <c r="S105" s="1"/>
      <c r="T105" s="1"/>
      <c r="U105" s="1"/>
      <c r="V105" s="1"/>
      <c r="W105" s="1"/>
    </row>
    <row r="106" spans="1:23" ht="12.75" customHeight="1" x14ac:dyDescent="0.2">
      <c r="A106" s="24"/>
      <c r="B106" s="24"/>
      <c r="C106" s="1"/>
      <c r="D106" s="25"/>
      <c r="E106" s="25"/>
      <c r="F106" s="25"/>
      <c r="G106" s="25"/>
      <c r="H106" s="1"/>
      <c r="I106" s="1"/>
      <c r="J106" s="1"/>
      <c r="K106" s="1"/>
      <c r="L106" s="1"/>
      <c r="M106" s="1"/>
      <c r="N106" s="1"/>
      <c r="O106" s="1"/>
      <c r="P106" s="1"/>
      <c r="Q106" s="1"/>
      <c r="R106" s="1"/>
      <c r="S106" s="1"/>
      <c r="T106" s="1"/>
      <c r="U106" s="1"/>
      <c r="V106" s="1"/>
      <c r="W106" s="1"/>
    </row>
    <row r="107" spans="1:23" ht="12.75" customHeight="1" x14ac:dyDescent="0.2">
      <c r="A107" s="24"/>
      <c r="B107" s="24"/>
      <c r="C107" s="1"/>
      <c r="D107" s="25"/>
      <c r="E107" s="25"/>
      <c r="F107" s="25"/>
      <c r="G107" s="25"/>
      <c r="H107" s="1"/>
      <c r="I107" s="1"/>
      <c r="J107" s="1"/>
      <c r="K107" s="1"/>
      <c r="L107" s="1"/>
      <c r="M107" s="1"/>
      <c r="N107" s="1"/>
      <c r="O107" s="1"/>
      <c r="P107" s="1"/>
      <c r="Q107" s="1"/>
      <c r="R107" s="1"/>
      <c r="S107" s="1"/>
      <c r="T107" s="1"/>
      <c r="U107" s="1"/>
      <c r="V107" s="1"/>
      <c r="W107" s="1"/>
    </row>
    <row r="108" spans="1:23" ht="12.75" customHeight="1" x14ac:dyDescent="0.2">
      <c r="A108" s="24"/>
      <c r="B108" s="24"/>
      <c r="C108" s="1"/>
      <c r="D108" s="25"/>
      <c r="E108" s="25"/>
      <c r="F108" s="25"/>
      <c r="G108" s="25"/>
      <c r="H108" s="1"/>
      <c r="I108" s="1"/>
      <c r="J108" s="1"/>
      <c r="K108" s="1"/>
      <c r="L108" s="1"/>
      <c r="M108" s="1"/>
      <c r="N108" s="1"/>
      <c r="O108" s="1"/>
      <c r="P108" s="1"/>
      <c r="Q108" s="1"/>
      <c r="R108" s="1"/>
      <c r="S108" s="1"/>
      <c r="T108" s="1"/>
      <c r="U108" s="1"/>
      <c r="V108" s="1"/>
      <c r="W108" s="1"/>
    </row>
    <row r="109" spans="1:23" ht="12.75" customHeight="1" x14ac:dyDescent="0.2">
      <c r="A109" s="24"/>
      <c r="B109" s="24"/>
      <c r="C109" s="1"/>
      <c r="D109" s="25"/>
      <c r="E109" s="25"/>
      <c r="F109" s="25"/>
      <c r="G109" s="25"/>
      <c r="H109" s="1"/>
      <c r="I109" s="1"/>
      <c r="J109" s="1"/>
      <c r="K109" s="1"/>
      <c r="L109" s="1"/>
      <c r="M109" s="1"/>
      <c r="N109" s="1"/>
      <c r="O109" s="1"/>
      <c r="P109" s="1"/>
      <c r="Q109" s="1"/>
      <c r="R109" s="1"/>
      <c r="S109" s="1"/>
      <c r="T109" s="1"/>
      <c r="U109" s="1"/>
      <c r="V109" s="1"/>
      <c r="W109" s="1"/>
    </row>
    <row r="110" spans="1:23" ht="12.75" customHeight="1" x14ac:dyDescent="0.2">
      <c r="A110" s="24"/>
      <c r="B110" s="24"/>
      <c r="C110" s="1"/>
      <c r="D110" s="25"/>
      <c r="E110" s="25"/>
      <c r="F110" s="25"/>
      <c r="G110" s="25"/>
      <c r="H110" s="1"/>
      <c r="I110" s="1"/>
      <c r="J110" s="1"/>
      <c r="K110" s="1"/>
      <c r="L110" s="1"/>
      <c r="M110" s="1"/>
      <c r="N110" s="1"/>
      <c r="O110" s="1"/>
      <c r="P110" s="1"/>
      <c r="Q110" s="1"/>
      <c r="R110" s="1"/>
      <c r="S110" s="1"/>
      <c r="T110" s="1"/>
      <c r="U110" s="1"/>
      <c r="V110" s="1"/>
      <c r="W110" s="1"/>
    </row>
    <row r="111" spans="1:23" ht="12.75" customHeight="1" x14ac:dyDescent="0.2">
      <c r="A111" s="24"/>
      <c r="B111" s="24"/>
      <c r="C111" s="1"/>
      <c r="D111" s="25"/>
      <c r="E111" s="25"/>
      <c r="F111" s="25"/>
      <c r="G111" s="25"/>
      <c r="H111" s="1"/>
      <c r="I111" s="1"/>
      <c r="J111" s="1"/>
      <c r="K111" s="1"/>
      <c r="L111" s="1"/>
      <c r="M111" s="1"/>
      <c r="N111" s="1"/>
      <c r="O111" s="1"/>
      <c r="P111" s="1"/>
      <c r="Q111" s="1"/>
      <c r="R111" s="1"/>
      <c r="S111" s="1"/>
      <c r="T111" s="1"/>
      <c r="U111" s="1"/>
      <c r="V111" s="1"/>
      <c r="W111" s="1"/>
    </row>
    <row r="112" spans="1:23" ht="12.75" customHeight="1" x14ac:dyDescent="0.2">
      <c r="A112" s="24"/>
      <c r="B112" s="24"/>
      <c r="C112" s="1"/>
      <c r="D112" s="25"/>
      <c r="E112" s="25"/>
      <c r="F112" s="25"/>
      <c r="G112" s="25"/>
      <c r="H112" s="1"/>
      <c r="I112" s="1"/>
      <c r="J112" s="1"/>
      <c r="K112" s="1"/>
      <c r="L112" s="1"/>
      <c r="M112" s="1"/>
      <c r="N112" s="1"/>
      <c r="O112" s="1"/>
      <c r="P112" s="1"/>
      <c r="Q112" s="1"/>
      <c r="R112" s="1"/>
      <c r="S112" s="1"/>
      <c r="T112" s="1"/>
      <c r="U112" s="1"/>
      <c r="V112" s="1"/>
      <c r="W112" s="1"/>
    </row>
    <row r="113" spans="1:23" ht="12.75" customHeight="1" x14ac:dyDescent="0.2">
      <c r="A113" s="24"/>
      <c r="B113" s="24"/>
      <c r="C113" s="1"/>
      <c r="D113" s="25"/>
      <c r="E113" s="25"/>
      <c r="F113" s="25"/>
      <c r="G113" s="25"/>
      <c r="H113" s="1"/>
      <c r="I113" s="1"/>
      <c r="J113" s="1"/>
      <c r="K113" s="1"/>
      <c r="L113" s="1"/>
      <c r="M113" s="1"/>
      <c r="N113" s="1"/>
      <c r="O113" s="1"/>
      <c r="P113" s="1"/>
      <c r="Q113" s="1"/>
      <c r="R113" s="1"/>
      <c r="S113" s="1"/>
      <c r="T113" s="1"/>
      <c r="U113" s="1"/>
      <c r="V113" s="1"/>
      <c r="W113" s="1"/>
    </row>
    <row r="114" spans="1:23" ht="12.75" customHeight="1" x14ac:dyDescent="0.2">
      <c r="A114" s="24"/>
      <c r="B114" s="24"/>
      <c r="C114" s="1"/>
      <c r="D114" s="25"/>
      <c r="E114" s="25"/>
      <c r="F114" s="25"/>
      <c r="G114" s="25"/>
      <c r="H114" s="1"/>
      <c r="I114" s="1"/>
      <c r="J114" s="1"/>
      <c r="K114" s="1"/>
      <c r="L114" s="1"/>
      <c r="M114" s="1"/>
      <c r="N114" s="1"/>
      <c r="O114" s="1"/>
      <c r="P114" s="1"/>
      <c r="Q114" s="1"/>
      <c r="R114" s="1"/>
      <c r="S114" s="1"/>
      <c r="T114" s="1"/>
      <c r="U114" s="1"/>
      <c r="V114" s="1"/>
      <c r="W114" s="1"/>
    </row>
    <row r="115" spans="1:23" ht="12.75" customHeight="1" x14ac:dyDescent="0.2">
      <c r="A115" s="24"/>
      <c r="B115" s="24"/>
      <c r="C115" s="1"/>
      <c r="D115" s="25"/>
      <c r="E115" s="25"/>
      <c r="F115" s="25"/>
      <c r="G115" s="25"/>
      <c r="H115" s="1"/>
      <c r="I115" s="1"/>
      <c r="J115" s="1"/>
      <c r="K115" s="1"/>
      <c r="L115" s="1"/>
      <c r="M115" s="1"/>
      <c r="N115" s="1"/>
      <c r="O115" s="1"/>
      <c r="P115" s="1"/>
      <c r="Q115" s="1"/>
      <c r="R115" s="1"/>
      <c r="S115" s="1"/>
      <c r="T115" s="1"/>
      <c r="U115" s="1"/>
      <c r="V115" s="1"/>
      <c r="W115" s="1"/>
    </row>
    <row r="116" spans="1:23" ht="12.75" customHeight="1" x14ac:dyDescent="0.2">
      <c r="A116" s="24"/>
      <c r="B116" s="24"/>
      <c r="C116" s="1"/>
      <c r="D116" s="25"/>
      <c r="E116" s="25"/>
      <c r="F116" s="25"/>
      <c r="G116" s="25"/>
      <c r="H116" s="1"/>
      <c r="I116" s="1"/>
      <c r="J116" s="1"/>
      <c r="K116" s="1"/>
      <c r="L116" s="1"/>
      <c r="M116" s="1"/>
      <c r="N116" s="1"/>
      <c r="O116" s="1"/>
      <c r="P116" s="1"/>
      <c r="Q116" s="1"/>
      <c r="R116" s="1"/>
      <c r="S116" s="1"/>
      <c r="T116" s="1"/>
      <c r="U116" s="1"/>
      <c r="V116" s="1"/>
      <c r="W116" s="1"/>
    </row>
    <row r="117" spans="1:23" ht="12.75" customHeight="1" x14ac:dyDescent="0.2">
      <c r="A117" s="24"/>
      <c r="B117" s="24"/>
      <c r="C117" s="1"/>
      <c r="D117" s="25"/>
      <c r="E117" s="25"/>
      <c r="F117" s="25"/>
      <c r="G117" s="25"/>
      <c r="H117" s="1"/>
      <c r="I117" s="1"/>
      <c r="J117" s="1"/>
      <c r="K117" s="1"/>
      <c r="L117" s="1"/>
      <c r="M117" s="1"/>
      <c r="N117" s="1"/>
      <c r="O117" s="1"/>
      <c r="P117" s="1"/>
      <c r="Q117" s="1"/>
      <c r="R117" s="1"/>
      <c r="S117" s="1"/>
      <c r="T117" s="1"/>
      <c r="U117" s="1"/>
      <c r="V117" s="1"/>
      <c r="W117" s="1"/>
    </row>
    <row r="118" spans="1:23" ht="12.75" customHeight="1" x14ac:dyDescent="0.2">
      <c r="A118" s="24"/>
      <c r="B118" s="24"/>
      <c r="C118" s="1"/>
      <c r="D118" s="25"/>
      <c r="E118" s="25"/>
      <c r="F118" s="25"/>
      <c r="G118" s="25"/>
      <c r="H118" s="1"/>
      <c r="I118" s="1"/>
      <c r="J118" s="1"/>
      <c r="K118" s="1"/>
      <c r="L118" s="1"/>
      <c r="M118" s="1"/>
      <c r="N118" s="1"/>
      <c r="O118" s="1"/>
      <c r="P118" s="1"/>
      <c r="Q118" s="1"/>
      <c r="R118" s="1"/>
      <c r="S118" s="1"/>
      <c r="T118" s="1"/>
      <c r="U118" s="1"/>
      <c r="V118" s="1"/>
      <c r="W118" s="1"/>
    </row>
    <row r="119" spans="1:23" ht="12.75" customHeight="1" x14ac:dyDescent="0.2">
      <c r="A119" s="24"/>
      <c r="B119" s="24"/>
      <c r="C119" s="1"/>
      <c r="D119" s="25"/>
      <c r="E119" s="25"/>
      <c r="F119" s="25"/>
      <c r="G119" s="25"/>
      <c r="H119" s="1"/>
      <c r="I119" s="1"/>
      <c r="J119" s="1"/>
      <c r="K119" s="1"/>
      <c r="L119" s="1"/>
      <c r="M119" s="1"/>
      <c r="N119" s="1"/>
      <c r="O119" s="1"/>
      <c r="P119" s="1"/>
      <c r="Q119" s="1"/>
      <c r="R119" s="1"/>
      <c r="S119" s="1"/>
      <c r="T119" s="1"/>
      <c r="U119" s="1"/>
      <c r="V119" s="1"/>
      <c r="W119" s="1"/>
    </row>
    <row r="120" spans="1:23" ht="12.75" customHeight="1" x14ac:dyDescent="0.2">
      <c r="A120" s="24"/>
      <c r="B120" s="24"/>
      <c r="C120" s="1"/>
      <c r="D120" s="25"/>
      <c r="E120" s="25"/>
      <c r="F120" s="25"/>
      <c r="G120" s="25"/>
      <c r="H120" s="1"/>
      <c r="I120" s="1"/>
      <c r="J120" s="1"/>
      <c r="K120" s="1"/>
      <c r="L120" s="1"/>
      <c r="M120" s="1"/>
      <c r="N120" s="1"/>
      <c r="O120" s="1"/>
      <c r="P120" s="1"/>
      <c r="Q120" s="1"/>
      <c r="R120" s="1"/>
      <c r="S120" s="1"/>
      <c r="T120" s="1"/>
      <c r="U120" s="1"/>
      <c r="V120" s="1"/>
      <c r="W120" s="1"/>
    </row>
    <row r="121" spans="1:23" ht="12.75" customHeight="1" x14ac:dyDescent="0.2">
      <c r="A121" s="24"/>
      <c r="B121" s="24"/>
      <c r="C121" s="1"/>
      <c r="D121" s="25"/>
      <c r="E121" s="25"/>
      <c r="F121" s="25"/>
      <c r="G121" s="25"/>
      <c r="H121" s="1"/>
      <c r="I121" s="1"/>
      <c r="J121" s="1"/>
      <c r="K121" s="1"/>
      <c r="L121" s="1"/>
      <c r="M121" s="1"/>
      <c r="N121" s="1"/>
      <c r="O121" s="1"/>
      <c r="P121" s="1"/>
      <c r="Q121" s="1"/>
      <c r="R121" s="1"/>
      <c r="S121" s="1"/>
      <c r="T121" s="1"/>
      <c r="U121" s="1"/>
      <c r="V121" s="1"/>
      <c r="W121" s="1"/>
    </row>
    <row r="122" spans="1:23" ht="12.75" customHeight="1" x14ac:dyDescent="0.2">
      <c r="A122" s="24"/>
      <c r="B122" s="24"/>
      <c r="C122" s="1"/>
      <c r="D122" s="25"/>
      <c r="E122" s="25"/>
      <c r="F122" s="25"/>
      <c r="G122" s="25"/>
      <c r="H122" s="1"/>
      <c r="I122" s="1"/>
      <c r="J122" s="1"/>
      <c r="K122" s="1"/>
      <c r="L122" s="1"/>
      <c r="M122" s="1"/>
      <c r="N122" s="1"/>
      <c r="O122" s="1"/>
      <c r="P122" s="1"/>
      <c r="Q122" s="1"/>
      <c r="R122" s="1"/>
      <c r="S122" s="1"/>
      <c r="T122" s="1"/>
      <c r="U122" s="1"/>
      <c r="V122" s="1"/>
      <c r="W122" s="1"/>
    </row>
    <row r="123" spans="1:23" ht="12.75" customHeight="1" x14ac:dyDescent="0.2">
      <c r="A123" s="24"/>
      <c r="B123" s="24"/>
      <c r="C123" s="1"/>
      <c r="D123" s="25"/>
      <c r="E123" s="25"/>
      <c r="F123" s="25"/>
      <c r="G123" s="25"/>
      <c r="H123" s="1"/>
      <c r="I123" s="1"/>
      <c r="J123" s="1"/>
      <c r="K123" s="1"/>
      <c r="L123" s="1"/>
      <c r="M123" s="1"/>
      <c r="N123" s="1"/>
      <c r="O123" s="1"/>
      <c r="P123" s="1"/>
      <c r="Q123" s="1"/>
      <c r="R123" s="1"/>
      <c r="S123" s="1"/>
      <c r="T123" s="1"/>
      <c r="U123" s="1"/>
      <c r="V123" s="1"/>
      <c r="W123" s="1"/>
    </row>
    <row r="124" spans="1:23" ht="12.75" customHeight="1" x14ac:dyDescent="0.2">
      <c r="A124" s="24"/>
      <c r="B124" s="24"/>
      <c r="C124" s="1"/>
      <c r="D124" s="25"/>
      <c r="E124" s="25"/>
      <c r="F124" s="25"/>
      <c r="G124" s="25"/>
      <c r="H124" s="1"/>
      <c r="I124" s="1"/>
      <c r="J124" s="1"/>
      <c r="K124" s="1"/>
      <c r="L124" s="1"/>
      <c r="M124" s="1"/>
      <c r="N124" s="1"/>
      <c r="O124" s="1"/>
      <c r="P124" s="1"/>
      <c r="Q124" s="1"/>
      <c r="R124" s="1"/>
      <c r="S124" s="1"/>
      <c r="T124" s="1"/>
      <c r="U124" s="1"/>
      <c r="V124" s="1"/>
      <c r="W124" s="1"/>
    </row>
    <row r="125" spans="1:23" ht="12.75" customHeight="1" x14ac:dyDescent="0.2">
      <c r="A125" s="24"/>
      <c r="B125" s="24"/>
      <c r="C125" s="1"/>
      <c r="D125" s="25"/>
      <c r="E125" s="25"/>
      <c r="F125" s="25"/>
      <c r="G125" s="25"/>
      <c r="H125" s="1"/>
      <c r="I125" s="1"/>
      <c r="J125" s="1"/>
      <c r="K125" s="1"/>
      <c r="L125" s="1"/>
      <c r="M125" s="1"/>
      <c r="N125" s="1"/>
      <c r="O125" s="1"/>
      <c r="P125" s="1"/>
      <c r="Q125" s="1"/>
      <c r="R125" s="1"/>
      <c r="S125" s="1"/>
      <c r="T125" s="1"/>
      <c r="U125" s="1"/>
      <c r="V125" s="1"/>
      <c r="W125" s="1"/>
    </row>
    <row r="126" spans="1:23" ht="12.75" customHeight="1" x14ac:dyDescent="0.2">
      <c r="A126" s="24"/>
      <c r="B126" s="24"/>
      <c r="C126" s="1"/>
      <c r="D126" s="25"/>
      <c r="E126" s="25"/>
      <c r="F126" s="25"/>
      <c r="G126" s="25"/>
      <c r="H126" s="1"/>
      <c r="I126" s="1"/>
      <c r="J126" s="1"/>
      <c r="K126" s="1"/>
      <c r="L126" s="1"/>
      <c r="M126" s="1"/>
      <c r="N126" s="1"/>
      <c r="O126" s="1"/>
      <c r="P126" s="1"/>
      <c r="Q126" s="1"/>
      <c r="R126" s="1"/>
      <c r="S126" s="1"/>
      <c r="T126" s="1"/>
      <c r="U126" s="1"/>
      <c r="V126" s="1"/>
      <c r="W126" s="1"/>
    </row>
    <row r="127" spans="1:23" ht="12.75" customHeight="1" x14ac:dyDescent="0.2">
      <c r="A127" s="24"/>
      <c r="B127" s="24"/>
      <c r="C127" s="1"/>
      <c r="D127" s="25"/>
      <c r="E127" s="25"/>
      <c r="F127" s="25"/>
      <c r="G127" s="25"/>
      <c r="H127" s="1"/>
      <c r="I127" s="1"/>
      <c r="J127" s="1"/>
      <c r="K127" s="1"/>
      <c r="L127" s="1"/>
      <c r="M127" s="1"/>
      <c r="N127" s="1"/>
      <c r="O127" s="1"/>
      <c r="P127" s="1"/>
      <c r="Q127" s="1"/>
      <c r="R127" s="1"/>
      <c r="S127" s="1"/>
      <c r="T127" s="1"/>
      <c r="U127" s="1"/>
      <c r="V127" s="1"/>
      <c r="W127" s="1"/>
    </row>
    <row r="128" spans="1:23" ht="12.75" customHeight="1" x14ac:dyDescent="0.2">
      <c r="A128" s="24"/>
      <c r="B128" s="24"/>
      <c r="C128" s="1"/>
      <c r="D128" s="25"/>
      <c r="E128" s="25"/>
      <c r="F128" s="25"/>
      <c r="G128" s="25"/>
      <c r="H128" s="1"/>
      <c r="I128" s="1"/>
      <c r="J128" s="1"/>
      <c r="K128" s="1"/>
      <c r="L128" s="1"/>
      <c r="M128" s="1"/>
      <c r="N128" s="1"/>
      <c r="O128" s="1"/>
      <c r="P128" s="1"/>
      <c r="Q128" s="1"/>
      <c r="R128" s="1"/>
      <c r="S128" s="1"/>
      <c r="T128" s="1"/>
      <c r="U128" s="1"/>
      <c r="V128" s="1"/>
      <c r="W128" s="1"/>
    </row>
    <row r="129" spans="1:23" ht="12.75" customHeight="1" x14ac:dyDescent="0.2">
      <c r="A129" s="24"/>
      <c r="B129" s="24"/>
      <c r="C129" s="1"/>
      <c r="D129" s="25"/>
      <c r="E129" s="25"/>
      <c r="F129" s="25"/>
      <c r="G129" s="25"/>
      <c r="H129" s="1"/>
      <c r="I129" s="1"/>
      <c r="J129" s="1"/>
      <c r="K129" s="1"/>
      <c r="L129" s="1"/>
      <c r="M129" s="1"/>
      <c r="N129" s="1"/>
      <c r="O129" s="1"/>
      <c r="P129" s="1"/>
      <c r="Q129" s="1"/>
      <c r="R129" s="1"/>
      <c r="S129" s="1"/>
      <c r="T129" s="1"/>
      <c r="U129" s="1"/>
      <c r="V129" s="1"/>
      <c r="W129" s="1"/>
    </row>
    <row r="130" spans="1:23" ht="12.75" customHeight="1" x14ac:dyDescent="0.2">
      <c r="A130" s="24"/>
      <c r="B130" s="24"/>
      <c r="C130" s="1"/>
      <c r="D130" s="25"/>
      <c r="E130" s="25"/>
      <c r="F130" s="25"/>
      <c r="G130" s="25"/>
      <c r="H130" s="1"/>
      <c r="I130" s="1"/>
      <c r="J130" s="1"/>
      <c r="K130" s="1"/>
      <c r="L130" s="1"/>
      <c r="M130" s="1"/>
      <c r="N130" s="1"/>
      <c r="O130" s="1"/>
      <c r="P130" s="1"/>
      <c r="Q130" s="1"/>
      <c r="R130" s="1"/>
      <c r="S130" s="1"/>
      <c r="T130" s="1"/>
      <c r="U130" s="1"/>
      <c r="V130" s="1"/>
      <c r="W130" s="1"/>
    </row>
    <row r="131" spans="1:23" ht="12.75" customHeight="1" x14ac:dyDescent="0.2">
      <c r="A131" s="24"/>
      <c r="B131" s="24"/>
      <c r="C131" s="1"/>
      <c r="D131" s="25"/>
      <c r="E131" s="25"/>
      <c r="F131" s="25"/>
      <c r="G131" s="25"/>
      <c r="H131" s="1"/>
      <c r="I131" s="1"/>
      <c r="J131" s="1"/>
      <c r="K131" s="1"/>
      <c r="L131" s="1"/>
      <c r="M131" s="1"/>
      <c r="N131" s="1"/>
      <c r="O131" s="1"/>
      <c r="P131" s="1"/>
      <c r="Q131" s="1"/>
      <c r="R131" s="1"/>
      <c r="S131" s="1"/>
      <c r="T131" s="1"/>
      <c r="U131" s="1"/>
      <c r="V131" s="1"/>
      <c r="W131" s="1"/>
    </row>
    <row r="132" spans="1:23" ht="12.75" customHeight="1" x14ac:dyDescent="0.2">
      <c r="A132" s="24"/>
      <c r="B132" s="24"/>
      <c r="C132" s="1"/>
      <c r="D132" s="25"/>
      <c r="E132" s="25"/>
      <c r="F132" s="25"/>
      <c r="G132" s="25"/>
      <c r="H132" s="1"/>
      <c r="I132" s="1"/>
      <c r="J132" s="1"/>
      <c r="K132" s="1"/>
      <c r="L132" s="1"/>
      <c r="M132" s="1"/>
      <c r="N132" s="1"/>
      <c r="O132" s="1"/>
      <c r="P132" s="1"/>
      <c r="Q132" s="1"/>
      <c r="R132" s="1"/>
      <c r="S132" s="1"/>
      <c r="T132" s="1"/>
      <c r="U132" s="1"/>
      <c r="V132" s="1"/>
      <c r="W132" s="1"/>
    </row>
    <row r="133" spans="1:23" ht="12.75" customHeight="1" x14ac:dyDescent="0.2">
      <c r="A133" s="24"/>
      <c r="B133" s="24"/>
      <c r="C133" s="1"/>
      <c r="D133" s="25"/>
      <c r="E133" s="25"/>
      <c r="F133" s="25"/>
      <c r="G133" s="25"/>
      <c r="H133" s="1"/>
      <c r="I133" s="1"/>
      <c r="J133" s="1"/>
      <c r="K133" s="1"/>
      <c r="L133" s="1"/>
      <c r="M133" s="1"/>
      <c r="N133" s="1"/>
      <c r="O133" s="1"/>
      <c r="P133" s="1"/>
      <c r="Q133" s="1"/>
      <c r="R133" s="1"/>
      <c r="S133" s="1"/>
      <c r="T133" s="1"/>
      <c r="U133" s="1"/>
      <c r="V133" s="1"/>
      <c r="W133" s="1"/>
    </row>
    <row r="134" spans="1:23" ht="12.75" customHeight="1" x14ac:dyDescent="0.2">
      <c r="A134" s="24"/>
      <c r="B134" s="24"/>
      <c r="C134" s="1"/>
      <c r="D134" s="25"/>
      <c r="E134" s="25"/>
      <c r="F134" s="25"/>
      <c r="G134" s="25"/>
      <c r="H134" s="1"/>
      <c r="I134" s="1"/>
      <c r="J134" s="1"/>
      <c r="K134" s="1"/>
      <c r="L134" s="1"/>
      <c r="M134" s="1"/>
      <c r="N134" s="1"/>
      <c r="O134" s="1"/>
      <c r="P134" s="1"/>
      <c r="Q134" s="1"/>
      <c r="R134" s="1"/>
      <c r="S134" s="1"/>
      <c r="T134" s="1"/>
      <c r="U134" s="1"/>
      <c r="V134" s="1"/>
      <c r="W134" s="1"/>
    </row>
    <row r="135" spans="1:23" ht="12.75" customHeight="1" x14ac:dyDescent="0.2">
      <c r="A135" s="24"/>
      <c r="B135" s="24"/>
      <c r="C135" s="1"/>
      <c r="D135" s="25"/>
      <c r="E135" s="25"/>
      <c r="F135" s="25"/>
      <c r="G135" s="25"/>
      <c r="H135" s="1"/>
      <c r="I135" s="1"/>
      <c r="J135" s="1"/>
      <c r="K135" s="1"/>
      <c r="L135" s="1"/>
      <c r="M135" s="1"/>
      <c r="N135" s="1"/>
      <c r="O135" s="1"/>
      <c r="P135" s="1"/>
      <c r="Q135" s="1"/>
      <c r="R135" s="1"/>
      <c r="S135" s="1"/>
      <c r="T135" s="1"/>
      <c r="U135" s="1"/>
      <c r="V135" s="1"/>
      <c r="W135" s="1"/>
    </row>
    <row r="136" spans="1:23" ht="12.75" customHeight="1" x14ac:dyDescent="0.2">
      <c r="A136" s="24"/>
      <c r="B136" s="24"/>
      <c r="C136" s="1"/>
      <c r="D136" s="25"/>
      <c r="E136" s="25"/>
      <c r="F136" s="25"/>
      <c r="G136" s="25"/>
      <c r="H136" s="1"/>
      <c r="I136" s="1"/>
      <c r="J136" s="1"/>
      <c r="K136" s="1"/>
      <c r="L136" s="1"/>
      <c r="M136" s="1"/>
      <c r="N136" s="1"/>
      <c r="O136" s="1"/>
      <c r="P136" s="1"/>
      <c r="Q136" s="1"/>
      <c r="R136" s="1"/>
      <c r="S136" s="1"/>
      <c r="T136" s="1"/>
      <c r="U136" s="1"/>
      <c r="V136" s="1"/>
      <c r="W136" s="1"/>
    </row>
    <row r="137" spans="1:23" ht="12.75" customHeight="1" x14ac:dyDescent="0.2">
      <c r="A137" s="24"/>
      <c r="B137" s="24"/>
      <c r="C137" s="1"/>
      <c r="D137" s="25"/>
      <c r="E137" s="25"/>
      <c r="F137" s="25"/>
      <c r="G137" s="25"/>
      <c r="H137" s="1"/>
      <c r="I137" s="1"/>
      <c r="J137" s="1"/>
      <c r="K137" s="1"/>
      <c r="L137" s="1"/>
      <c r="M137" s="1"/>
      <c r="N137" s="1"/>
      <c r="O137" s="1"/>
      <c r="P137" s="1"/>
      <c r="Q137" s="1"/>
      <c r="R137" s="1"/>
      <c r="S137" s="1"/>
      <c r="T137" s="1"/>
      <c r="U137" s="1"/>
      <c r="V137" s="1"/>
      <c r="W137" s="1"/>
    </row>
    <row r="138" spans="1:23" ht="12.75" customHeight="1" x14ac:dyDescent="0.2">
      <c r="A138" s="24"/>
      <c r="B138" s="24"/>
      <c r="C138" s="1"/>
      <c r="D138" s="25"/>
      <c r="E138" s="25"/>
      <c r="F138" s="25"/>
      <c r="G138" s="25"/>
      <c r="H138" s="1"/>
      <c r="I138" s="1"/>
      <c r="J138" s="1"/>
      <c r="K138" s="1"/>
      <c r="L138" s="1"/>
      <c r="M138" s="1"/>
      <c r="N138" s="1"/>
      <c r="O138" s="1"/>
      <c r="P138" s="1"/>
      <c r="Q138" s="1"/>
      <c r="R138" s="1"/>
      <c r="S138" s="1"/>
      <c r="T138" s="1"/>
      <c r="U138" s="1"/>
      <c r="V138" s="1"/>
      <c r="W138" s="1"/>
    </row>
    <row r="139" spans="1:23" ht="12.75" customHeight="1" x14ac:dyDescent="0.2">
      <c r="A139" s="24"/>
      <c r="B139" s="24"/>
      <c r="C139" s="1"/>
      <c r="D139" s="25"/>
      <c r="E139" s="25"/>
      <c r="F139" s="25"/>
      <c r="G139" s="25"/>
      <c r="H139" s="1"/>
      <c r="I139" s="1"/>
      <c r="J139" s="1"/>
      <c r="K139" s="1"/>
      <c r="L139" s="1"/>
      <c r="M139" s="1"/>
      <c r="N139" s="1"/>
      <c r="O139" s="1"/>
      <c r="P139" s="1"/>
      <c r="Q139" s="1"/>
      <c r="R139" s="1"/>
      <c r="S139" s="1"/>
      <c r="T139" s="1"/>
      <c r="U139" s="1"/>
      <c r="V139" s="1"/>
      <c r="W139" s="1"/>
    </row>
    <row r="140" spans="1:23" ht="12.75" customHeight="1" x14ac:dyDescent="0.2">
      <c r="A140" s="24"/>
      <c r="B140" s="24"/>
      <c r="C140" s="1"/>
      <c r="D140" s="25"/>
      <c r="E140" s="25"/>
      <c r="F140" s="25"/>
      <c r="G140" s="25"/>
      <c r="H140" s="1"/>
      <c r="I140" s="1"/>
      <c r="J140" s="1"/>
      <c r="K140" s="1"/>
      <c r="L140" s="1"/>
      <c r="M140" s="1"/>
      <c r="N140" s="1"/>
      <c r="O140" s="1"/>
      <c r="P140" s="1"/>
      <c r="Q140" s="1"/>
      <c r="R140" s="1"/>
      <c r="S140" s="1"/>
      <c r="T140" s="1"/>
      <c r="U140" s="1"/>
      <c r="V140" s="1"/>
      <c r="W140" s="1"/>
    </row>
    <row r="141" spans="1:23" ht="12.75" customHeight="1" x14ac:dyDescent="0.2">
      <c r="A141" s="24"/>
      <c r="B141" s="24"/>
      <c r="C141" s="1"/>
      <c r="D141" s="25"/>
      <c r="E141" s="25"/>
      <c r="F141" s="25"/>
      <c r="G141" s="25"/>
      <c r="H141" s="1"/>
      <c r="I141" s="1"/>
      <c r="J141" s="1"/>
      <c r="K141" s="1"/>
      <c r="L141" s="1"/>
      <c r="M141" s="1"/>
      <c r="N141" s="1"/>
      <c r="O141" s="1"/>
      <c r="P141" s="1"/>
      <c r="Q141" s="1"/>
      <c r="R141" s="1"/>
      <c r="S141" s="1"/>
      <c r="T141" s="1"/>
      <c r="U141" s="1"/>
      <c r="V141" s="1"/>
      <c r="W141" s="1"/>
    </row>
    <row r="142" spans="1:23" ht="12.75" customHeight="1" x14ac:dyDescent="0.2">
      <c r="A142" s="24"/>
      <c r="B142" s="24"/>
      <c r="C142" s="1"/>
      <c r="D142" s="25"/>
      <c r="E142" s="25"/>
      <c r="F142" s="25"/>
      <c r="G142" s="25"/>
      <c r="H142" s="1"/>
      <c r="I142" s="1"/>
      <c r="J142" s="1"/>
      <c r="K142" s="1"/>
      <c r="L142" s="1"/>
      <c r="M142" s="1"/>
      <c r="N142" s="1"/>
      <c r="O142" s="1"/>
      <c r="P142" s="1"/>
      <c r="Q142" s="1"/>
      <c r="R142" s="1"/>
      <c r="S142" s="1"/>
      <c r="T142" s="1"/>
      <c r="U142" s="1"/>
      <c r="V142" s="1"/>
      <c r="W142" s="1"/>
    </row>
    <row r="143" spans="1:23" ht="12.75" customHeight="1" x14ac:dyDescent="0.2">
      <c r="A143" s="24"/>
      <c r="B143" s="24"/>
      <c r="C143" s="1"/>
      <c r="D143" s="25"/>
      <c r="E143" s="25"/>
      <c r="F143" s="25"/>
      <c r="G143" s="25"/>
      <c r="H143" s="1"/>
      <c r="I143" s="1"/>
      <c r="J143" s="1"/>
      <c r="K143" s="1"/>
      <c r="L143" s="1"/>
      <c r="M143" s="1"/>
      <c r="N143" s="1"/>
      <c r="O143" s="1"/>
      <c r="P143" s="1"/>
      <c r="Q143" s="1"/>
      <c r="R143" s="1"/>
      <c r="S143" s="1"/>
      <c r="T143" s="1"/>
      <c r="U143" s="1"/>
      <c r="V143" s="1"/>
      <c r="W143" s="1"/>
    </row>
    <row r="144" spans="1:23" ht="12.75" customHeight="1" x14ac:dyDescent="0.2">
      <c r="A144" s="24"/>
      <c r="B144" s="24"/>
      <c r="C144" s="1"/>
      <c r="D144" s="25"/>
      <c r="E144" s="25"/>
      <c r="F144" s="25"/>
      <c r="G144" s="25"/>
      <c r="H144" s="1"/>
      <c r="I144" s="1"/>
      <c r="J144" s="1"/>
      <c r="K144" s="1"/>
      <c r="L144" s="1"/>
      <c r="M144" s="1"/>
      <c r="N144" s="1"/>
      <c r="O144" s="1"/>
      <c r="P144" s="1"/>
      <c r="Q144" s="1"/>
      <c r="R144" s="1"/>
      <c r="S144" s="1"/>
      <c r="T144" s="1"/>
      <c r="U144" s="1"/>
      <c r="V144" s="1"/>
      <c r="W144" s="1"/>
    </row>
    <row r="145" spans="1:23" ht="12.75" customHeight="1" x14ac:dyDescent="0.2">
      <c r="A145" s="24"/>
      <c r="B145" s="24"/>
      <c r="C145" s="1"/>
      <c r="D145" s="25"/>
      <c r="E145" s="25"/>
      <c r="F145" s="25"/>
      <c r="G145" s="25"/>
      <c r="H145" s="1"/>
      <c r="I145" s="1"/>
      <c r="J145" s="1"/>
      <c r="K145" s="1"/>
      <c r="L145" s="1"/>
      <c r="M145" s="1"/>
      <c r="N145" s="1"/>
      <c r="O145" s="1"/>
      <c r="P145" s="1"/>
      <c r="Q145" s="1"/>
      <c r="R145" s="1"/>
      <c r="S145" s="1"/>
      <c r="T145" s="1"/>
      <c r="U145" s="1"/>
      <c r="V145" s="1"/>
      <c r="W145" s="1"/>
    </row>
    <row r="146" spans="1:23" ht="12.75" customHeight="1" x14ac:dyDescent="0.2">
      <c r="A146" s="24"/>
      <c r="B146" s="24"/>
      <c r="C146" s="1"/>
      <c r="D146" s="25"/>
      <c r="E146" s="25"/>
      <c r="F146" s="25"/>
      <c r="G146" s="25"/>
      <c r="H146" s="1"/>
      <c r="I146" s="1"/>
      <c r="J146" s="1"/>
      <c r="K146" s="1"/>
      <c r="L146" s="1"/>
      <c r="M146" s="1"/>
      <c r="N146" s="1"/>
      <c r="O146" s="1"/>
      <c r="P146" s="1"/>
      <c r="Q146" s="1"/>
      <c r="R146" s="1"/>
      <c r="S146" s="1"/>
      <c r="T146" s="1"/>
      <c r="U146" s="1"/>
      <c r="V146" s="1"/>
      <c r="W146" s="1"/>
    </row>
    <row r="147" spans="1:23" ht="12.75" customHeight="1" x14ac:dyDescent="0.2">
      <c r="A147" s="24"/>
      <c r="B147" s="24"/>
      <c r="C147" s="1"/>
      <c r="D147" s="25"/>
      <c r="E147" s="25"/>
      <c r="F147" s="25"/>
      <c r="G147" s="25"/>
      <c r="H147" s="1"/>
      <c r="I147" s="1"/>
      <c r="J147" s="1"/>
      <c r="K147" s="1"/>
      <c r="L147" s="1"/>
      <c r="M147" s="1"/>
      <c r="N147" s="1"/>
      <c r="O147" s="1"/>
      <c r="P147" s="1"/>
      <c r="Q147" s="1"/>
      <c r="R147" s="1"/>
      <c r="S147" s="1"/>
      <c r="T147" s="1"/>
      <c r="U147" s="1"/>
      <c r="V147" s="1"/>
      <c r="W147" s="1"/>
    </row>
    <row r="148" spans="1:23" ht="12.75" customHeight="1" x14ac:dyDescent="0.2">
      <c r="A148" s="24"/>
      <c r="B148" s="24"/>
      <c r="C148" s="1"/>
      <c r="D148" s="25"/>
      <c r="E148" s="25"/>
      <c r="F148" s="25"/>
      <c r="G148" s="25"/>
      <c r="H148" s="1"/>
      <c r="I148" s="1"/>
      <c r="J148" s="1"/>
      <c r="K148" s="1"/>
      <c r="L148" s="1"/>
      <c r="M148" s="1"/>
      <c r="N148" s="1"/>
      <c r="O148" s="1"/>
      <c r="P148" s="1"/>
      <c r="Q148" s="1"/>
      <c r="R148" s="1"/>
      <c r="S148" s="1"/>
      <c r="T148" s="1"/>
      <c r="U148" s="1"/>
      <c r="V148" s="1"/>
      <c r="W148" s="1"/>
    </row>
    <row r="149" spans="1:23" ht="12.75" customHeight="1" x14ac:dyDescent="0.2">
      <c r="A149" s="24"/>
      <c r="B149" s="24"/>
      <c r="C149" s="1"/>
      <c r="D149" s="25"/>
      <c r="E149" s="25"/>
      <c r="F149" s="25"/>
      <c r="G149" s="25"/>
      <c r="H149" s="1"/>
      <c r="I149" s="1"/>
      <c r="J149" s="1"/>
      <c r="K149" s="1"/>
      <c r="L149" s="1"/>
      <c r="M149" s="1"/>
      <c r="N149" s="1"/>
      <c r="O149" s="1"/>
      <c r="P149" s="1"/>
      <c r="Q149" s="1"/>
      <c r="R149" s="1"/>
      <c r="S149" s="1"/>
      <c r="T149" s="1"/>
      <c r="U149" s="1"/>
      <c r="V149" s="1"/>
      <c r="W149" s="1"/>
    </row>
    <row r="150" spans="1:23" ht="12.75" customHeight="1" x14ac:dyDescent="0.2">
      <c r="A150" s="24"/>
      <c r="B150" s="24"/>
      <c r="C150" s="1"/>
      <c r="D150" s="25"/>
      <c r="E150" s="25"/>
      <c r="F150" s="25"/>
      <c r="G150" s="25"/>
      <c r="H150" s="1"/>
      <c r="I150" s="1"/>
      <c r="J150" s="1"/>
      <c r="K150" s="1"/>
      <c r="L150" s="1"/>
      <c r="M150" s="1"/>
      <c r="N150" s="1"/>
      <c r="O150" s="1"/>
      <c r="P150" s="1"/>
      <c r="Q150" s="1"/>
      <c r="R150" s="1"/>
      <c r="S150" s="1"/>
      <c r="T150" s="1"/>
      <c r="U150" s="1"/>
      <c r="V150" s="1"/>
      <c r="W150" s="1"/>
    </row>
    <row r="151" spans="1:23" ht="12.75" customHeight="1" x14ac:dyDescent="0.2">
      <c r="A151" s="24"/>
      <c r="B151" s="24"/>
      <c r="C151" s="1"/>
      <c r="D151" s="25"/>
      <c r="E151" s="25"/>
      <c r="F151" s="25"/>
      <c r="G151" s="25"/>
      <c r="H151" s="1"/>
      <c r="I151" s="1"/>
      <c r="J151" s="1"/>
      <c r="K151" s="1"/>
      <c r="L151" s="1"/>
      <c r="M151" s="1"/>
      <c r="N151" s="1"/>
      <c r="O151" s="1"/>
      <c r="P151" s="1"/>
      <c r="Q151" s="1"/>
      <c r="R151" s="1"/>
      <c r="S151" s="1"/>
      <c r="T151" s="1"/>
      <c r="U151" s="1"/>
      <c r="V151" s="1"/>
      <c r="W151" s="1"/>
    </row>
    <row r="152" spans="1:23" ht="12.75" customHeight="1" x14ac:dyDescent="0.2">
      <c r="A152" s="24"/>
      <c r="B152" s="24"/>
      <c r="C152" s="1"/>
      <c r="D152" s="25"/>
      <c r="E152" s="25"/>
      <c r="F152" s="25"/>
      <c r="G152" s="25"/>
      <c r="H152" s="1"/>
      <c r="I152" s="1"/>
      <c r="J152" s="1"/>
      <c r="K152" s="1"/>
      <c r="L152" s="1"/>
      <c r="M152" s="1"/>
      <c r="N152" s="1"/>
      <c r="O152" s="1"/>
      <c r="P152" s="1"/>
      <c r="Q152" s="1"/>
      <c r="R152" s="1"/>
      <c r="S152" s="1"/>
      <c r="T152" s="1"/>
      <c r="U152" s="1"/>
      <c r="V152" s="1"/>
      <c r="W152" s="1"/>
    </row>
    <row r="153" spans="1:23" ht="12.75" customHeight="1" x14ac:dyDescent="0.2">
      <c r="A153" s="24"/>
      <c r="B153" s="24"/>
      <c r="C153" s="1"/>
      <c r="D153" s="25"/>
      <c r="E153" s="25"/>
      <c r="F153" s="25"/>
      <c r="G153" s="25"/>
      <c r="H153" s="1"/>
      <c r="I153" s="1"/>
      <c r="J153" s="1"/>
      <c r="K153" s="1"/>
      <c r="L153" s="1"/>
      <c r="M153" s="1"/>
      <c r="N153" s="1"/>
      <c r="O153" s="1"/>
      <c r="P153" s="1"/>
      <c r="Q153" s="1"/>
      <c r="R153" s="1"/>
      <c r="S153" s="1"/>
      <c r="T153" s="1"/>
      <c r="U153" s="1"/>
      <c r="V153" s="1"/>
      <c r="W153" s="1"/>
    </row>
    <row r="154" spans="1:23" ht="12.75" customHeight="1" x14ac:dyDescent="0.2">
      <c r="A154" s="24"/>
      <c r="B154" s="24"/>
      <c r="C154" s="1"/>
      <c r="D154" s="25"/>
      <c r="E154" s="25"/>
      <c r="F154" s="25"/>
      <c r="G154" s="25"/>
      <c r="H154" s="1"/>
      <c r="I154" s="1"/>
      <c r="J154" s="1"/>
      <c r="K154" s="1"/>
      <c r="L154" s="1"/>
      <c r="M154" s="1"/>
      <c r="N154" s="1"/>
      <c r="O154" s="1"/>
      <c r="P154" s="1"/>
      <c r="Q154" s="1"/>
      <c r="R154" s="1"/>
      <c r="S154" s="1"/>
      <c r="T154" s="1"/>
      <c r="U154" s="1"/>
      <c r="V154" s="1"/>
      <c r="W154" s="1"/>
    </row>
    <row r="155" spans="1:23" ht="12.75" customHeight="1" x14ac:dyDescent="0.2">
      <c r="A155" s="24"/>
      <c r="B155" s="24"/>
      <c r="C155" s="1"/>
      <c r="D155" s="25"/>
      <c r="E155" s="25"/>
      <c r="F155" s="25"/>
      <c r="G155" s="25"/>
      <c r="H155" s="1"/>
      <c r="I155" s="1"/>
      <c r="J155" s="1"/>
      <c r="K155" s="1"/>
      <c r="L155" s="1"/>
      <c r="M155" s="1"/>
      <c r="N155" s="1"/>
      <c r="O155" s="1"/>
      <c r="P155" s="1"/>
      <c r="Q155" s="1"/>
      <c r="R155" s="1"/>
      <c r="S155" s="1"/>
      <c r="T155" s="1"/>
      <c r="U155" s="1"/>
      <c r="V155" s="1"/>
      <c r="W155" s="1"/>
    </row>
    <row r="156" spans="1:23" ht="12.75" customHeight="1" x14ac:dyDescent="0.2">
      <c r="A156" s="24"/>
      <c r="B156" s="24"/>
      <c r="C156" s="1"/>
      <c r="D156" s="25"/>
      <c r="E156" s="25"/>
      <c r="F156" s="25"/>
      <c r="G156" s="25"/>
      <c r="H156" s="1"/>
      <c r="I156" s="1"/>
      <c r="J156" s="1"/>
      <c r="K156" s="1"/>
      <c r="L156" s="1"/>
      <c r="M156" s="1"/>
      <c r="N156" s="1"/>
      <c r="O156" s="1"/>
      <c r="P156" s="1"/>
      <c r="Q156" s="1"/>
      <c r="R156" s="1"/>
      <c r="S156" s="1"/>
      <c r="T156" s="1"/>
      <c r="U156" s="1"/>
      <c r="V156" s="1"/>
      <c r="W156" s="1"/>
    </row>
    <row r="157" spans="1:23" ht="12.75" customHeight="1" x14ac:dyDescent="0.2">
      <c r="A157" s="24"/>
      <c r="B157" s="24"/>
      <c r="C157" s="1"/>
      <c r="D157" s="25"/>
      <c r="E157" s="25"/>
      <c r="F157" s="25"/>
      <c r="G157" s="25"/>
      <c r="H157" s="1"/>
      <c r="I157" s="1"/>
      <c r="J157" s="1"/>
      <c r="K157" s="1"/>
      <c r="L157" s="1"/>
      <c r="M157" s="1"/>
      <c r="N157" s="1"/>
      <c r="O157" s="1"/>
      <c r="P157" s="1"/>
      <c r="Q157" s="1"/>
      <c r="R157" s="1"/>
      <c r="S157" s="1"/>
      <c r="T157" s="1"/>
      <c r="U157" s="1"/>
      <c r="V157" s="1"/>
      <c r="W157" s="1"/>
    </row>
    <row r="158" spans="1:23" ht="12.75" customHeight="1" x14ac:dyDescent="0.2">
      <c r="A158" s="24"/>
      <c r="B158" s="24"/>
      <c r="C158" s="1"/>
      <c r="D158" s="25"/>
      <c r="E158" s="25"/>
      <c r="F158" s="25"/>
      <c r="G158" s="25"/>
      <c r="H158" s="1"/>
      <c r="I158" s="1"/>
      <c r="J158" s="1"/>
      <c r="K158" s="1"/>
      <c r="L158" s="1"/>
      <c r="M158" s="1"/>
      <c r="N158" s="1"/>
      <c r="O158" s="1"/>
      <c r="P158" s="1"/>
      <c r="Q158" s="1"/>
      <c r="R158" s="1"/>
      <c r="S158" s="1"/>
      <c r="T158" s="1"/>
      <c r="U158" s="1"/>
      <c r="V158" s="1"/>
      <c r="W158" s="1"/>
    </row>
    <row r="159" spans="1:23" ht="12.75" customHeight="1" x14ac:dyDescent="0.2">
      <c r="A159" s="24"/>
      <c r="B159" s="24"/>
      <c r="C159" s="1"/>
      <c r="D159" s="25"/>
      <c r="E159" s="25"/>
      <c r="F159" s="25"/>
      <c r="G159" s="25"/>
      <c r="H159" s="1"/>
      <c r="I159" s="1"/>
      <c r="J159" s="1"/>
      <c r="K159" s="1"/>
      <c r="L159" s="1"/>
      <c r="M159" s="1"/>
      <c r="N159" s="1"/>
      <c r="O159" s="1"/>
      <c r="P159" s="1"/>
      <c r="Q159" s="1"/>
      <c r="R159" s="1"/>
      <c r="S159" s="1"/>
      <c r="T159" s="1"/>
      <c r="U159" s="1"/>
      <c r="V159" s="1"/>
      <c r="W159" s="1"/>
    </row>
    <row r="160" spans="1:23" ht="12.75" customHeight="1" x14ac:dyDescent="0.2">
      <c r="A160" s="24"/>
      <c r="B160" s="24"/>
      <c r="C160" s="1"/>
      <c r="D160" s="25"/>
      <c r="E160" s="25"/>
      <c r="F160" s="25"/>
      <c r="G160" s="25"/>
      <c r="H160" s="1"/>
      <c r="I160" s="1"/>
      <c r="J160" s="1"/>
      <c r="K160" s="1"/>
      <c r="L160" s="1"/>
      <c r="M160" s="1"/>
      <c r="N160" s="1"/>
      <c r="O160" s="1"/>
      <c r="P160" s="1"/>
      <c r="Q160" s="1"/>
      <c r="R160" s="1"/>
      <c r="S160" s="1"/>
      <c r="T160" s="1"/>
      <c r="U160" s="1"/>
      <c r="V160" s="1"/>
      <c r="W160" s="1"/>
    </row>
    <row r="161" spans="1:23" ht="12.75" customHeight="1" x14ac:dyDescent="0.2">
      <c r="A161" s="24"/>
      <c r="B161" s="24"/>
      <c r="C161" s="1"/>
      <c r="D161" s="25"/>
      <c r="E161" s="25"/>
      <c r="F161" s="25"/>
      <c r="G161" s="25"/>
      <c r="H161" s="1"/>
      <c r="I161" s="1"/>
      <c r="J161" s="1"/>
      <c r="K161" s="1"/>
      <c r="L161" s="1"/>
      <c r="M161" s="1"/>
      <c r="N161" s="1"/>
      <c r="O161" s="1"/>
      <c r="P161" s="1"/>
      <c r="Q161" s="1"/>
      <c r="R161" s="1"/>
      <c r="S161" s="1"/>
      <c r="T161" s="1"/>
      <c r="U161" s="1"/>
      <c r="V161" s="1"/>
      <c r="W161" s="1"/>
    </row>
    <row r="162" spans="1:23" ht="12.75" customHeight="1" x14ac:dyDescent="0.2">
      <c r="A162" s="24"/>
      <c r="B162" s="24"/>
      <c r="C162" s="1"/>
      <c r="D162" s="25"/>
      <c r="E162" s="25"/>
      <c r="F162" s="25"/>
      <c r="G162" s="25"/>
      <c r="H162" s="1"/>
      <c r="I162" s="1"/>
      <c r="J162" s="1"/>
      <c r="K162" s="1"/>
      <c r="L162" s="1"/>
      <c r="M162" s="1"/>
      <c r="N162" s="1"/>
      <c r="O162" s="1"/>
      <c r="P162" s="1"/>
      <c r="Q162" s="1"/>
      <c r="R162" s="1"/>
      <c r="S162" s="1"/>
      <c r="T162" s="1"/>
      <c r="U162" s="1"/>
      <c r="V162" s="1"/>
      <c r="W162" s="1"/>
    </row>
    <row r="163" spans="1:23" ht="12.75" customHeight="1" x14ac:dyDescent="0.2">
      <c r="A163" s="24"/>
      <c r="B163" s="24"/>
      <c r="C163" s="1"/>
      <c r="D163" s="25"/>
      <c r="E163" s="25"/>
      <c r="F163" s="25"/>
      <c r="G163" s="25"/>
      <c r="H163" s="1"/>
      <c r="I163" s="1"/>
      <c r="J163" s="1"/>
      <c r="K163" s="1"/>
      <c r="L163" s="1"/>
      <c r="M163" s="1"/>
      <c r="N163" s="1"/>
      <c r="O163" s="1"/>
      <c r="P163" s="1"/>
      <c r="Q163" s="1"/>
      <c r="R163" s="1"/>
      <c r="S163" s="1"/>
      <c r="T163" s="1"/>
      <c r="U163" s="1"/>
      <c r="V163" s="1"/>
      <c r="W163" s="1"/>
    </row>
    <row r="164" spans="1:23" ht="12.75" customHeight="1" x14ac:dyDescent="0.2">
      <c r="A164" s="24"/>
      <c r="B164" s="24"/>
      <c r="C164" s="1"/>
      <c r="D164" s="25"/>
      <c r="E164" s="25"/>
      <c r="F164" s="25"/>
      <c r="G164" s="25"/>
      <c r="H164" s="1"/>
      <c r="I164" s="1"/>
      <c r="J164" s="1"/>
      <c r="K164" s="1"/>
      <c r="L164" s="1"/>
      <c r="M164" s="1"/>
      <c r="N164" s="1"/>
      <c r="O164" s="1"/>
      <c r="P164" s="1"/>
      <c r="Q164" s="1"/>
      <c r="R164" s="1"/>
      <c r="S164" s="1"/>
      <c r="T164" s="1"/>
      <c r="U164" s="1"/>
      <c r="V164" s="1"/>
      <c r="W164" s="1"/>
    </row>
    <row r="165" spans="1:23" ht="12.75" customHeight="1" x14ac:dyDescent="0.2">
      <c r="A165" s="24"/>
      <c r="B165" s="24"/>
      <c r="C165" s="1"/>
      <c r="D165" s="25"/>
      <c r="E165" s="25"/>
      <c r="F165" s="25"/>
      <c r="G165" s="25"/>
      <c r="H165" s="1"/>
      <c r="I165" s="1"/>
      <c r="J165" s="1"/>
      <c r="K165" s="1"/>
      <c r="L165" s="1"/>
      <c r="M165" s="1"/>
      <c r="N165" s="1"/>
      <c r="O165" s="1"/>
      <c r="P165" s="1"/>
      <c r="Q165" s="1"/>
      <c r="R165" s="1"/>
      <c r="S165" s="1"/>
      <c r="T165" s="1"/>
      <c r="U165" s="1"/>
      <c r="V165" s="1"/>
      <c r="W165" s="1"/>
    </row>
    <row r="166" spans="1:23" ht="12.75" customHeight="1" x14ac:dyDescent="0.2">
      <c r="A166" s="24"/>
      <c r="B166" s="24"/>
      <c r="C166" s="1"/>
      <c r="D166" s="25"/>
      <c r="E166" s="25"/>
      <c r="F166" s="25"/>
      <c r="G166" s="25"/>
      <c r="H166" s="1"/>
      <c r="I166" s="1"/>
      <c r="J166" s="1"/>
      <c r="K166" s="1"/>
      <c r="L166" s="1"/>
      <c r="M166" s="1"/>
      <c r="N166" s="1"/>
      <c r="O166" s="1"/>
      <c r="P166" s="1"/>
      <c r="Q166" s="1"/>
      <c r="R166" s="1"/>
      <c r="S166" s="1"/>
      <c r="T166" s="1"/>
      <c r="U166" s="1"/>
      <c r="V166" s="1"/>
      <c r="W166" s="1"/>
    </row>
    <row r="167" spans="1:23" ht="12.75" customHeight="1" x14ac:dyDescent="0.2">
      <c r="A167" s="24"/>
      <c r="B167" s="24"/>
      <c r="C167" s="1"/>
      <c r="D167" s="25"/>
      <c r="E167" s="25"/>
      <c r="F167" s="25"/>
      <c r="G167" s="25"/>
      <c r="H167" s="1"/>
      <c r="I167" s="1"/>
      <c r="J167" s="1"/>
      <c r="K167" s="1"/>
      <c r="L167" s="1"/>
      <c r="M167" s="1"/>
      <c r="N167" s="1"/>
      <c r="O167" s="1"/>
      <c r="P167" s="1"/>
      <c r="Q167" s="1"/>
      <c r="R167" s="1"/>
      <c r="S167" s="1"/>
      <c r="T167" s="1"/>
      <c r="U167" s="1"/>
      <c r="V167" s="1"/>
      <c r="W167" s="1"/>
    </row>
    <row r="168" spans="1:23" ht="12.75" customHeight="1" x14ac:dyDescent="0.2">
      <c r="A168" s="24"/>
      <c r="B168" s="24"/>
      <c r="C168" s="1"/>
      <c r="D168" s="25"/>
      <c r="E168" s="25"/>
      <c r="F168" s="25"/>
      <c r="G168" s="25"/>
      <c r="H168" s="1"/>
      <c r="I168" s="1"/>
      <c r="J168" s="1"/>
      <c r="K168" s="1"/>
      <c r="L168" s="1"/>
      <c r="M168" s="1"/>
      <c r="N168" s="1"/>
      <c r="O168" s="1"/>
      <c r="P168" s="1"/>
      <c r="Q168" s="1"/>
      <c r="R168" s="1"/>
      <c r="S168" s="1"/>
      <c r="T168" s="1"/>
      <c r="U168" s="1"/>
      <c r="V168" s="1"/>
      <c r="W168" s="1"/>
    </row>
    <row r="169" spans="1:23" ht="12.75" customHeight="1" x14ac:dyDescent="0.2">
      <c r="A169" s="24"/>
      <c r="B169" s="24"/>
      <c r="C169" s="1"/>
      <c r="D169" s="25"/>
      <c r="E169" s="25"/>
      <c r="F169" s="25"/>
      <c r="G169" s="25"/>
      <c r="H169" s="1"/>
      <c r="I169" s="1"/>
      <c r="J169" s="1"/>
      <c r="K169" s="1"/>
      <c r="L169" s="1"/>
      <c r="M169" s="1"/>
      <c r="N169" s="1"/>
      <c r="O169" s="1"/>
      <c r="P169" s="1"/>
      <c r="Q169" s="1"/>
      <c r="R169" s="1"/>
      <c r="S169" s="1"/>
      <c r="T169" s="1"/>
      <c r="U169" s="1"/>
      <c r="V169" s="1"/>
      <c r="W169" s="1"/>
    </row>
    <row r="170" spans="1:23" ht="12.75" customHeight="1" x14ac:dyDescent="0.2">
      <c r="A170" s="24"/>
      <c r="B170" s="24"/>
      <c r="C170" s="1"/>
      <c r="D170" s="25"/>
      <c r="E170" s="25"/>
      <c r="F170" s="25"/>
      <c r="G170" s="25"/>
      <c r="H170" s="1"/>
      <c r="I170" s="1"/>
      <c r="J170" s="1"/>
      <c r="K170" s="1"/>
      <c r="L170" s="1"/>
      <c r="M170" s="1"/>
      <c r="N170" s="1"/>
      <c r="O170" s="1"/>
      <c r="P170" s="1"/>
      <c r="Q170" s="1"/>
      <c r="R170" s="1"/>
      <c r="S170" s="1"/>
      <c r="T170" s="1"/>
      <c r="U170" s="1"/>
      <c r="V170" s="1"/>
      <c r="W170" s="1"/>
    </row>
    <row r="171" spans="1:23" ht="12.75" customHeight="1" x14ac:dyDescent="0.2">
      <c r="A171" s="24"/>
      <c r="B171" s="24"/>
      <c r="C171" s="1"/>
      <c r="D171" s="25"/>
      <c r="E171" s="25"/>
      <c r="F171" s="25"/>
      <c r="G171" s="25"/>
      <c r="H171" s="1"/>
      <c r="I171" s="1"/>
      <c r="J171" s="1"/>
      <c r="K171" s="1"/>
      <c r="L171" s="1"/>
      <c r="M171" s="1"/>
      <c r="N171" s="1"/>
      <c r="O171" s="1"/>
      <c r="P171" s="1"/>
      <c r="Q171" s="1"/>
      <c r="R171" s="1"/>
      <c r="S171" s="1"/>
      <c r="T171" s="1"/>
      <c r="U171" s="1"/>
      <c r="V171" s="1"/>
      <c r="W171" s="1"/>
    </row>
    <row r="172" spans="1:23" ht="12.75" customHeight="1" x14ac:dyDescent="0.2">
      <c r="A172" s="24"/>
      <c r="B172" s="24"/>
      <c r="C172" s="1"/>
      <c r="D172" s="25"/>
      <c r="E172" s="25"/>
      <c r="F172" s="25"/>
      <c r="G172" s="25"/>
      <c r="H172" s="1"/>
      <c r="I172" s="1"/>
      <c r="J172" s="1"/>
      <c r="K172" s="1"/>
      <c r="L172" s="1"/>
      <c r="M172" s="1"/>
      <c r="N172" s="1"/>
      <c r="O172" s="1"/>
      <c r="P172" s="1"/>
      <c r="Q172" s="1"/>
      <c r="R172" s="1"/>
      <c r="S172" s="1"/>
      <c r="T172" s="1"/>
      <c r="U172" s="1"/>
      <c r="V172" s="1"/>
      <c r="W172" s="1"/>
    </row>
    <row r="173" spans="1:23" ht="12.75" customHeight="1" x14ac:dyDescent="0.2">
      <c r="A173" s="24"/>
      <c r="B173" s="24"/>
      <c r="C173" s="1"/>
      <c r="D173" s="25"/>
      <c r="E173" s="25"/>
      <c r="F173" s="25"/>
      <c r="G173" s="25"/>
      <c r="H173" s="1"/>
      <c r="I173" s="1"/>
      <c r="J173" s="1"/>
      <c r="K173" s="1"/>
      <c r="L173" s="1"/>
      <c r="M173" s="1"/>
      <c r="N173" s="1"/>
      <c r="O173" s="1"/>
      <c r="P173" s="1"/>
      <c r="Q173" s="1"/>
      <c r="R173" s="1"/>
      <c r="S173" s="1"/>
      <c r="T173" s="1"/>
      <c r="U173" s="1"/>
      <c r="V173" s="1"/>
      <c r="W173" s="1"/>
    </row>
    <row r="174" spans="1:23" ht="12.75" customHeight="1" x14ac:dyDescent="0.2">
      <c r="A174" s="24"/>
      <c r="B174" s="24"/>
      <c r="C174" s="1"/>
      <c r="D174" s="25"/>
      <c r="E174" s="25"/>
      <c r="F174" s="25"/>
      <c r="G174" s="25"/>
      <c r="H174" s="1"/>
      <c r="I174" s="1"/>
      <c r="J174" s="1"/>
      <c r="K174" s="1"/>
      <c r="L174" s="1"/>
      <c r="M174" s="1"/>
      <c r="N174" s="1"/>
      <c r="O174" s="1"/>
      <c r="P174" s="1"/>
      <c r="Q174" s="1"/>
      <c r="R174" s="1"/>
      <c r="S174" s="1"/>
      <c r="T174" s="1"/>
      <c r="U174" s="1"/>
      <c r="V174" s="1"/>
      <c r="W174" s="1"/>
    </row>
    <row r="175" spans="1:23" ht="12.75" customHeight="1" x14ac:dyDescent="0.2">
      <c r="A175" s="24"/>
      <c r="B175" s="24"/>
      <c r="C175" s="1"/>
      <c r="D175" s="25"/>
      <c r="E175" s="25"/>
      <c r="F175" s="25"/>
      <c r="G175" s="25"/>
      <c r="H175" s="1"/>
      <c r="I175" s="1"/>
      <c r="J175" s="1"/>
      <c r="K175" s="1"/>
      <c r="L175" s="1"/>
      <c r="M175" s="1"/>
      <c r="N175" s="1"/>
      <c r="O175" s="1"/>
      <c r="P175" s="1"/>
      <c r="Q175" s="1"/>
      <c r="R175" s="1"/>
      <c r="S175" s="1"/>
      <c r="T175" s="1"/>
      <c r="U175" s="1"/>
      <c r="V175" s="1"/>
      <c r="W175" s="1"/>
    </row>
    <row r="176" spans="1:23" ht="12.75" customHeight="1" x14ac:dyDescent="0.2">
      <c r="A176" s="24"/>
      <c r="B176" s="24"/>
      <c r="C176" s="1"/>
      <c r="D176" s="25"/>
      <c r="E176" s="25"/>
      <c r="F176" s="25"/>
      <c r="G176" s="25"/>
      <c r="H176" s="1"/>
      <c r="I176" s="1"/>
      <c r="J176" s="1"/>
      <c r="K176" s="1"/>
      <c r="L176" s="1"/>
      <c r="M176" s="1"/>
      <c r="N176" s="1"/>
      <c r="O176" s="1"/>
      <c r="P176" s="1"/>
      <c r="Q176" s="1"/>
      <c r="R176" s="1"/>
      <c r="S176" s="1"/>
      <c r="T176" s="1"/>
      <c r="U176" s="1"/>
      <c r="V176" s="1"/>
      <c r="W176" s="1"/>
    </row>
    <row r="177" spans="1:23" ht="12.75" customHeight="1" x14ac:dyDescent="0.2">
      <c r="A177" s="24"/>
      <c r="B177" s="24"/>
      <c r="C177" s="1"/>
      <c r="D177" s="25"/>
      <c r="E177" s="25"/>
      <c r="F177" s="25"/>
      <c r="G177" s="25"/>
      <c r="H177" s="1"/>
      <c r="I177" s="1"/>
      <c r="J177" s="1"/>
      <c r="K177" s="1"/>
      <c r="L177" s="1"/>
      <c r="M177" s="1"/>
      <c r="N177" s="1"/>
      <c r="O177" s="1"/>
      <c r="P177" s="1"/>
      <c r="Q177" s="1"/>
      <c r="R177" s="1"/>
      <c r="S177" s="1"/>
      <c r="T177" s="1"/>
      <c r="U177" s="1"/>
      <c r="V177" s="1"/>
      <c r="W177" s="1"/>
    </row>
    <row r="178" spans="1:23" ht="12.75" customHeight="1" x14ac:dyDescent="0.2">
      <c r="A178" s="24"/>
      <c r="B178" s="24"/>
      <c r="C178" s="1"/>
      <c r="D178" s="25"/>
      <c r="E178" s="25"/>
      <c r="F178" s="25"/>
      <c r="G178" s="25"/>
      <c r="H178" s="1"/>
      <c r="I178" s="1"/>
      <c r="J178" s="1"/>
      <c r="K178" s="1"/>
      <c r="L178" s="1"/>
      <c r="M178" s="1"/>
      <c r="N178" s="1"/>
      <c r="O178" s="1"/>
      <c r="P178" s="1"/>
      <c r="Q178" s="1"/>
      <c r="R178" s="1"/>
      <c r="S178" s="1"/>
      <c r="T178" s="1"/>
      <c r="U178" s="1"/>
      <c r="V178" s="1"/>
      <c r="W178" s="1"/>
    </row>
    <row r="179" spans="1:23" ht="12.75" customHeight="1" x14ac:dyDescent="0.2">
      <c r="A179" s="24"/>
      <c r="B179" s="24"/>
      <c r="C179" s="1"/>
      <c r="D179" s="25"/>
      <c r="E179" s="25"/>
      <c r="F179" s="25"/>
      <c r="G179" s="25"/>
      <c r="H179" s="1"/>
      <c r="I179" s="1"/>
      <c r="J179" s="1"/>
      <c r="K179" s="1"/>
      <c r="L179" s="1"/>
      <c r="M179" s="1"/>
      <c r="N179" s="1"/>
      <c r="O179" s="1"/>
      <c r="P179" s="1"/>
      <c r="Q179" s="1"/>
      <c r="R179" s="1"/>
      <c r="S179" s="1"/>
      <c r="T179" s="1"/>
      <c r="U179" s="1"/>
      <c r="V179" s="1"/>
      <c r="W179" s="1"/>
    </row>
    <row r="180" spans="1:23" ht="12.75" customHeight="1" x14ac:dyDescent="0.2">
      <c r="A180" s="24"/>
      <c r="B180" s="24"/>
      <c r="C180" s="1"/>
      <c r="D180" s="25"/>
      <c r="E180" s="25"/>
      <c r="F180" s="25"/>
      <c r="G180" s="25"/>
      <c r="H180" s="1"/>
      <c r="I180" s="1"/>
      <c r="J180" s="1"/>
      <c r="K180" s="1"/>
      <c r="L180" s="1"/>
      <c r="M180" s="1"/>
      <c r="N180" s="1"/>
      <c r="O180" s="1"/>
      <c r="P180" s="1"/>
      <c r="Q180" s="1"/>
      <c r="R180" s="1"/>
      <c r="S180" s="1"/>
      <c r="T180" s="1"/>
      <c r="U180" s="1"/>
      <c r="V180" s="1"/>
      <c r="W180" s="1"/>
    </row>
    <row r="181" spans="1:23" ht="12.75" customHeight="1" x14ac:dyDescent="0.2">
      <c r="A181" s="24"/>
      <c r="B181" s="24"/>
      <c r="C181" s="1"/>
      <c r="D181" s="25"/>
      <c r="E181" s="25"/>
      <c r="F181" s="25"/>
      <c r="G181" s="25"/>
      <c r="H181" s="1"/>
      <c r="I181" s="1"/>
      <c r="J181" s="1"/>
      <c r="K181" s="1"/>
      <c r="L181" s="1"/>
      <c r="M181" s="1"/>
      <c r="N181" s="1"/>
      <c r="O181" s="1"/>
      <c r="P181" s="1"/>
      <c r="Q181" s="1"/>
      <c r="R181" s="1"/>
      <c r="S181" s="1"/>
      <c r="T181" s="1"/>
      <c r="U181" s="1"/>
      <c r="V181" s="1"/>
      <c r="W181" s="1"/>
    </row>
    <row r="182" spans="1:23" ht="12.75" customHeight="1" x14ac:dyDescent="0.2">
      <c r="A182" s="24"/>
      <c r="B182" s="24"/>
      <c r="C182" s="1"/>
      <c r="D182" s="25"/>
      <c r="E182" s="25"/>
      <c r="F182" s="25"/>
      <c r="G182" s="25"/>
      <c r="H182" s="1"/>
      <c r="I182" s="1"/>
      <c r="J182" s="1"/>
      <c r="K182" s="1"/>
      <c r="L182" s="1"/>
      <c r="M182" s="1"/>
      <c r="N182" s="1"/>
      <c r="O182" s="1"/>
      <c r="P182" s="1"/>
      <c r="Q182" s="1"/>
      <c r="R182" s="1"/>
      <c r="S182" s="1"/>
      <c r="T182" s="1"/>
      <c r="U182" s="1"/>
      <c r="V182" s="1"/>
      <c r="W182" s="1"/>
    </row>
    <row r="183" spans="1:23" ht="12.75" customHeight="1" x14ac:dyDescent="0.2">
      <c r="A183" s="24"/>
      <c r="B183" s="24"/>
      <c r="C183" s="1"/>
      <c r="D183" s="25"/>
      <c r="E183" s="25"/>
      <c r="F183" s="25"/>
      <c r="G183" s="25"/>
      <c r="H183" s="1"/>
      <c r="I183" s="1"/>
      <c r="J183" s="1"/>
      <c r="K183" s="1"/>
      <c r="L183" s="1"/>
      <c r="M183" s="1"/>
      <c r="N183" s="1"/>
      <c r="O183" s="1"/>
      <c r="P183" s="1"/>
      <c r="Q183" s="1"/>
      <c r="R183" s="1"/>
      <c r="S183" s="1"/>
      <c r="T183" s="1"/>
      <c r="U183" s="1"/>
      <c r="V183" s="1"/>
      <c r="W183" s="1"/>
    </row>
    <row r="184" spans="1:23" ht="12.75" customHeight="1" x14ac:dyDescent="0.2">
      <c r="A184" s="24"/>
      <c r="B184" s="24"/>
      <c r="C184" s="1"/>
      <c r="D184" s="25"/>
      <c r="E184" s="25"/>
      <c r="F184" s="25"/>
      <c r="G184" s="25"/>
      <c r="H184" s="1"/>
      <c r="I184" s="1"/>
      <c r="J184" s="1"/>
      <c r="K184" s="1"/>
      <c r="L184" s="1"/>
      <c r="M184" s="1"/>
      <c r="N184" s="1"/>
      <c r="O184" s="1"/>
      <c r="P184" s="1"/>
      <c r="Q184" s="1"/>
      <c r="R184" s="1"/>
      <c r="S184" s="1"/>
      <c r="T184" s="1"/>
      <c r="U184" s="1"/>
      <c r="V184" s="1"/>
      <c r="W184" s="1"/>
    </row>
    <row r="185" spans="1:23" ht="12.75" customHeight="1" x14ac:dyDescent="0.2">
      <c r="A185" s="24"/>
      <c r="B185" s="24"/>
      <c r="C185" s="1"/>
      <c r="D185" s="25"/>
      <c r="E185" s="25"/>
      <c r="F185" s="25"/>
      <c r="G185" s="25"/>
      <c r="H185" s="1"/>
      <c r="I185" s="1"/>
      <c r="J185" s="1"/>
      <c r="K185" s="1"/>
      <c r="L185" s="1"/>
      <c r="M185" s="1"/>
      <c r="N185" s="1"/>
      <c r="O185" s="1"/>
      <c r="P185" s="1"/>
      <c r="Q185" s="1"/>
      <c r="R185" s="1"/>
      <c r="S185" s="1"/>
      <c r="T185" s="1"/>
      <c r="U185" s="1"/>
      <c r="V185" s="1"/>
      <c r="W185" s="1"/>
    </row>
    <row r="186" spans="1:23" ht="12.75" customHeight="1" x14ac:dyDescent="0.2">
      <c r="A186" s="24"/>
      <c r="B186" s="24"/>
      <c r="C186" s="1"/>
      <c r="D186" s="25"/>
      <c r="E186" s="25"/>
      <c r="F186" s="25"/>
      <c r="G186" s="25"/>
      <c r="H186" s="1"/>
      <c r="I186" s="1"/>
      <c r="J186" s="1"/>
      <c r="K186" s="1"/>
      <c r="L186" s="1"/>
      <c r="M186" s="1"/>
      <c r="N186" s="1"/>
      <c r="O186" s="1"/>
      <c r="P186" s="1"/>
      <c r="Q186" s="1"/>
      <c r="R186" s="1"/>
      <c r="S186" s="1"/>
      <c r="T186" s="1"/>
      <c r="U186" s="1"/>
      <c r="V186" s="1"/>
      <c r="W186" s="1"/>
    </row>
    <row r="187" spans="1:23" ht="12.75" customHeight="1" x14ac:dyDescent="0.2">
      <c r="A187" s="24"/>
      <c r="B187" s="24"/>
      <c r="C187" s="1"/>
      <c r="D187" s="25"/>
      <c r="E187" s="25"/>
      <c r="F187" s="25"/>
      <c r="G187" s="25"/>
      <c r="H187" s="1"/>
      <c r="I187" s="1"/>
      <c r="J187" s="1"/>
      <c r="K187" s="1"/>
      <c r="L187" s="1"/>
      <c r="M187" s="1"/>
      <c r="N187" s="1"/>
      <c r="O187" s="1"/>
      <c r="P187" s="1"/>
      <c r="Q187" s="1"/>
      <c r="R187" s="1"/>
      <c r="S187" s="1"/>
      <c r="T187" s="1"/>
      <c r="U187" s="1"/>
      <c r="V187" s="1"/>
      <c r="W187" s="1"/>
    </row>
    <row r="188" spans="1:23" ht="12.75" customHeight="1" x14ac:dyDescent="0.2">
      <c r="A188" s="24"/>
      <c r="B188" s="24"/>
      <c r="C188" s="1"/>
      <c r="D188" s="25"/>
      <c r="E188" s="25"/>
      <c r="F188" s="25"/>
      <c r="G188" s="25"/>
      <c r="H188" s="1"/>
      <c r="I188" s="1"/>
      <c r="J188" s="1"/>
      <c r="K188" s="1"/>
      <c r="L188" s="1"/>
      <c r="M188" s="1"/>
      <c r="N188" s="1"/>
      <c r="O188" s="1"/>
      <c r="P188" s="1"/>
      <c r="Q188" s="1"/>
      <c r="R188" s="1"/>
      <c r="S188" s="1"/>
      <c r="T188" s="1"/>
      <c r="U188" s="1"/>
      <c r="V188" s="1"/>
      <c r="W188" s="1"/>
    </row>
    <row r="189" spans="1:23" ht="12.75" customHeight="1" x14ac:dyDescent="0.2">
      <c r="A189" s="24"/>
      <c r="B189" s="24"/>
      <c r="C189" s="1"/>
      <c r="D189" s="25"/>
      <c r="E189" s="25"/>
      <c r="F189" s="25"/>
      <c r="G189" s="25"/>
      <c r="H189" s="1"/>
      <c r="I189" s="1"/>
      <c r="J189" s="1"/>
      <c r="K189" s="1"/>
      <c r="L189" s="1"/>
      <c r="M189" s="1"/>
      <c r="N189" s="1"/>
      <c r="O189" s="1"/>
      <c r="P189" s="1"/>
      <c r="Q189" s="1"/>
      <c r="R189" s="1"/>
      <c r="S189" s="1"/>
      <c r="T189" s="1"/>
      <c r="U189" s="1"/>
      <c r="V189" s="1"/>
      <c r="W189" s="1"/>
    </row>
    <row r="190" spans="1:23" ht="12.75" customHeight="1" x14ac:dyDescent="0.2">
      <c r="A190" s="24"/>
      <c r="B190" s="24"/>
      <c r="C190" s="1"/>
      <c r="D190" s="25"/>
      <c r="E190" s="25"/>
      <c r="F190" s="25"/>
      <c r="G190" s="25"/>
      <c r="H190" s="1"/>
      <c r="I190" s="1"/>
      <c r="J190" s="1"/>
      <c r="K190" s="1"/>
      <c r="L190" s="1"/>
      <c r="M190" s="1"/>
      <c r="N190" s="1"/>
      <c r="O190" s="1"/>
      <c r="P190" s="1"/>
      <c r="Q190" s="1"/>
      <c r="R190" s="1"/>
      <c r="S190" s="1"/>
      <c r="T190" s="1"/>
      <c r="U190" s="1"/>
      <c r="V190" s="1"/>
      <c r="W190" s="1"/>
    </row>
    <row r="191" spans="1:23" ht="12.75" customHeight="1" x14ac:dyDescent="0.2">
      <c r="A191" s="24"/>
      <c r="B191" s="24"/>
      <c r="C191" s="1"/>
      <c r="D191" s="25"/>
      <c r="E191" s="25"/>
      <c r="F191" s="25"/>
      <c r="G191" s="25"/>
      <c r="H191" s="1"/>
      <c r="I191" s="1"/>
      <c r="J191" s="1"/>
      <c r="K191" s="1"/>
      <c r="L191" s="1"/>
      <c r="M191" s="1"/>
      <c r="N191" s="1"/>
      <c r="O191" s="1"/>
      <c r="P191" s="1"/>
      <c r="Q191" s="1"/>
      <c r="R191" s="1"/>
      <c r="S191" s="1"/>
      <c r="T191" s="1"/>
      <c r="U191" s="1"/>
      <c r="V191" s="1"/>
      <c r="W191" s="1"/>
    </row>
    <row r="192" spans="1:23" ht="12.75" customHeight="1" x14ac:dyDescent="0.2">
      <c r="A192" s="24"/>
      <c r="B192" s="24"/>
      <c r="C192" s="1"/>
      <c r="D192" s="25"/>
      <c r="E192" s="25"/>
      <c r="F192" s="25"/>
      <c r="G192" s="25"/>
      <c r="H192" s="1"/>
      <c r="I192" s="1"/>
      <c r="J192" s="1"/>
      <c r="K192" s="1"/>
      <c r="L192" s="1"/>
      <c r="M192" s="1"/>
      <c r="N192" s="1"/>
      <c r="O192" s="1"/>
      <c r="P192" s="1"/>
      <c r="Q192" s="1"/>
      <c r="R192" s="1"/>
      <c r="S192" s="1"/>
      <c r="T192" s="1"/>
      <c r="U192" s="1"/>
      <c r="V192" s="1"/>
      <c r="W192" s="1"/>
    </row>
    <row r="193" spans="1:23" ht="12.75" customHeight="1" x14ac:dyDescent="0.2">
      <c r="A193" s="24"/>
      <c r="B193" s="24"/>
      <c r="C193" s="1"/>
      <c r="D193" s="25"/>
      <c r="E193" s="25"/>
      <c r="F193" s="25"/>
      <c r="G193" s="25"/>
      <c r="H193" s="1"/>
      <c r="I193" s="1"/>
      <c r="J193" s="1"/>
      <c r="K193" s="1"/>
      <c r="L193" s="1"/>
      <c r="M193" s="1"/>
      <c r="N193" s="1"/>
      <c r="O193" s="1"/>
      <c r="P193" s="1"/>
      <c r="Q193" s="1"/>
      <c r="R193" s="1"/>
      <c r="S193" s="1"/>
      <c r="T193" s="1"/>
      <c r="U193" s="1"/>
      <c r="V193" s="1"/>
      <c r="W193" s="1"/>
    </row>
    <row r="194" spans="1:23" ht="12.75" customHeight="1" x14ac:dyDescent="0.2">
      <c r="A194" s="24"/>
      <c r="B194" s="24"/>
      <c r="C194" s="1"/>
      <c r="D194" s="25"/>
      <c r="E194" s="25"/>
      <c r="F194" s="25"/>
      <c r="G194" s="25"/>
      <c r="H194" s="1"/>
      <c r="I194" s="1"/>
      <c r="J194" s="1"/>
      <c r="K194" s="1"/>
      <c r="L194" s="1"/>
      <c r="M194" s="1"/>
      <c r="N194" s="1"/>
      <c r="O194" s="1"/>
      <c r="P194" s="1"/>
      <c r="Q194" s="1"/>
      <c r="R194" s="1"/>
      <c r="S194" s="1"/>
      <c r="T194" s="1"/>
      <c r="U194" s="1"/>
      <c r="V194" s="1"/>
      <c r="W194" s="1"/>
    </row>
    <row r="195" spans="1:23" ht="12.75" customHeight="1" x14ac:dyDescent="0.2">
      <c r="A195" s="24"/>
      <c r="B195" s="24"/>
      <c r="C195" s="1"/>
      <c r="D195" s="25"/>
      <c r="E195" s="25"/>
      <c r="F195" s="25"/>
      <c r="G195" s="25"/>
      <c r="H195" s="1"/>
      <c r="I195" s="1"/>
      <c r="J195" s="1"/>
      <c r="K195" s="1"/>
      <c r="L195" s="1"/>
      <c r="M195" s="1"/>
      <c r="N195" s="1"/>
      <c r="O195" s="1"/>
      <c r="P195" s="1"/>
      <c r="Q195" s="1"/>
      <c r="R195" s="1"/>
      <c r="S195" s="1"/>
      <c r="T195" s="1"/>
      <c r="U195" s="1"/>
      <c r="V195" s="1"/>
      <c r="W195" s="1"/>
    </row>
    <row r="196" spans="1:23" ht="12.75" customHeight="1" x14ac:dyDescent="0.2">
      <c r="A196" s="24"/>
      <c r="B196" s="24"/>
      <c r="C196" s="1"/>
      <c r="D196" s="25"/>
      <c r="E196" s="25"/>
      <c r="F196" s="25"/>
      <c r="G196" s="25"/>
      <c r="H196" s="1"/>
      <c r="I196" s="1"/>
      <c r="J196" s="1"/>
      <c r="K196" s="1"/>
      <c r="L196" s="1"/>
      <c r="M196" s="1"/>
      <c r="N196" s="1"/>
      <c r="O196" s="1"/>
      <c r="P196" s="1"/>
      <c r="Q196" s="1"/>
      <c r="R196" s="1"/>
      <c r="S196" s="1"/>
      <c r="T196" s="1"/>
      <c r="U196" s="1"/>
      <c r="V196" s="1"/>
      <c r="W196" s="1"/>
    </row>
    <row r="197" spans="1:23" ht="12.75" customHeight="1" x14ac:dyDescent="0.2">
      <c r="A197" s="24"/>
      <c r="B197" s="24"/>
      <c r="C197" s="1"/>
      <c r="D197" s="25"/>
      <c r="E197" s="25"/>
      <c r="F197" s="25"/>
      <c r="G197" s="25"/>
      <c r="H197" s="1"/>
      <c r="I197" s="1"/>
      <c r="J197" s="1"/>
      <c r="K197" s="1"/>
      <c r="L197" s="1"/>
      <c r="M197" s="1"/>
      <c r="N197" s="1"/>
      <c r="O197" s="1"/>
      <c r="P197" s="1"/>
      <c r="Q197" s="1"/>
      <c r="R197" s="1"/>
      <c r="S197" s="1"/>
      <c r="T197" s="1"/>
      <c r="U197" s="1"/>
      <c r="V197" s="1"/>
      <c r="W197" s="1"/>
    </row>
    <row r="198" spans="1:23" ht="12.75" customHeight="1" x14ac:dyDescent="0.2">
      <c r="A198" s="24"/>
      <c r="B198" s="24"/>
      <c r="C198" s="1"/>
      <c r="D198" s="25"/>
      <c r="E198" s="25"/>
      <c r="F198" s="25"/>
      <c r="G198" s="25"/>
      <c r="H198" s="1"/>
      <c r="I198" s="1"/>
      <c r="J198" s="1"/>
      <c r="K198" s="1"/>
      <c r="L198" s="1"/>
      <c r="M198" s="1"/>
      <c r="N198" s="1"/>
      <c r="O198" s="1"/>
      <c r="P198" s="1"/>
      <c r="Q198" s="1"/>
      <c r="R198" s="1"/>
      <c r="S198" s="1"/>
      <c r="T198" s="1"/>
      <c r="U198" s="1"/>
      <c r="V198" s="1"/>
      <c r="W198" s="1"/>
    </row>
    <row r="199" spans="1:23" ht="12.75" customHeight="1" x14ac:dyDescent="0.2">
      <c r="A199" s="24"/>
      <c r="B199" s="24"/>
      <c r="C199" s="1"/>
      <c r="D199" s="25"/>
      <c r="E199" s="25"/>
      <c r="F199" s="25"/>
      <c r="G199" s="25"/>
      <c r="H199" s="1"/>
      <c r="I199" s="1"/>
      <c r="J199" s="1"/>
      <c r="K199" s="1"/>
      <c r="L199" s="1"/>
      <c r="M199" s="1"/>
      <c r="N199" s="1"/>
      <c r="O199" s="1"/>
      <c r="P199" s="1"/>
      <c r="Q199" s="1"/>
      <c r="R199" s="1"/>
      <c r="S199" s="1"/>
      <c r="T199" s="1"/>
      <c r="U199" s="1"/>
      <c r="V199" s="1"/>
      <c r="W199" s="1"/>
    </row>
    <row r="200" spans="1:23" ht="12.75" customHeight="1" x14ac:dyDescent="0.2">
      <c r="A200" s="24"/>
      <c r="B200" s="24"/>
      <c r="C200" s="1"/>
      <c r="D200" s="25"/>
      <c r="E200" s="25"/>
      <c r="F200" s="25"/>
      <c r="G200" s="25"/>
      <c r="H200" s="1"/>
      <c r="I200" s="1"/>
      <c r="J200" s="1"/>
      <c r="K200" s="1"/>
      <c r="L200" s="1"/>
      <c r="M200" s="1"/>
      <c r="N200" s="1"/>
      <c r="O200" s="1"/>
      <c r="P200" s="1"/>
      <c r="Q200" s="1"/>
      <c r="R200" s="1"/>
      <c r="S200" s="1"/>
      <c r="T200" s="1"/>
      <c r="U200" s="1"/>
      <c r="V200" s="1"/>
      <c r="W200" s="1"/>
    </row>
    <row r="201" spans="1:23" ht="12.75" customHeight="1" x14ac:dyDescent="0.2">
      <c r="A201" s="24"/>
      <c r="B201" s="24"/>
      <c r="C201" s="1"/>
      <c r="D201" s="25"/>
      <c r="E201" s="25"/>
      <c r="F201" s="25"/>
      <c r="G201" s="25"/>
      <c r="H201" s="1"/>
      <c r="I201" s="1"/>
      <c r="J201" s="1"/>
      <c r="K201" s="1"/>
      <c r="L201" s="1"/>
      <c r="M201" s="1"/>
      <c r="N201" s="1"/>
      <c r="O201" s="1"/>
      <c r="P201" s="1"/>
      <c r="Q201" s="1"/>
      <c r="R201" s="1"/>
      <c r="S201" s="1"/>
      <c r="T201" s="1"/>
      <c r="U201" s="1"/>
      <c r="V201" s="1"/>
      <c r="W201" s="1"/>
    </row>
    <row r="202" spans="1:23" ht="12.75" customHeight="1" x14ac:dyDescent="0.2">
      <c r="A202" s="24"/>
      <c r="B202" s="24"/>
      <c r="C202" s="1"/>
      <c r="D202" s="25"/>
      <c r="E202" s="25"/>
      <c r="F202" s="25"/>
      <c r="G202" s="25"/>
      <c r="H202" s="1"/>
      <c r="I202" s="1"/>
      <c r="J202" s="1"/>
      <c r="K202" s="1"/>
      <c r="L202" s="1"/>
      <c r="M202" s="1"/>
      <c r="N202" s="1"/>
      <c r="O202" s="1"/>
      <c r="P202" s="1"/>
      <c r="Q202" s="1"/>
      <c r="R202" s="1"/>
      <c r="S202" s="1"/>
      <c r="T202" s="1"/>
      <c r="U202" s="1"/>
      <c r="V202" s="1"/>
      <c r="W202" s="1"/>
    </row>
    <row r="203" spans="1:23" ht="12.75" customHeight="1" x14ac:dyDescent="0.2">
      <c r="A203" s="24"/>
      <c r="B203" s="24"/>
      <c r="C203" s="1"/>
      <c r="D203" s="25"/>
      <c r="E203" s="25"/>
      <c r="F203" s="25"/>
      <c r="G203" s="25"/>
      <c r="H203" s="1"/>
      <c r="I203" s="1"/>
      <c r="J203" s="1"/>
      <c r="K203" s="1"/>
      <c r="L203" s="1"/>
      <c r="M203" s="1"/>
      <c r="N203" s="1"/>
      <c r="O203" s="1"/>
      <c r="P203" s="1"/>
      <c r="Q203" s="1"/>
      <c r="R203" s="1"/>
      <c r="S203" s="1"/>
      <c r="T203" s="1"/>
      <c r="U203" s="1"/>
      <c r="V203" s="1"/>
      <c r="W203" s="1"/>
    </row>
    <row r="204" spans="1:23" ht="12.75" customHeight="1" x14ac:dyDescent="0.2">
      <c r="A204" s="24"/>
      <c r="B204" s="24"/>
      <c r="C204" s="1"/>
      <c r="D204" s="25"/>
      <c r="E204" s="25"/>
      <c r="F204" s="25"/>
      <c r="G204" s="25"/>
      <c r="H204" s="1"/>
      <c r="I204" s="1"/>
      <c r="J204" s="1"/>
      <c r="K204" s="1"/>
      <c r="L204" s="1"/>
      <c r="M204" s="1"/>
      <c r="N204" s="1"/>
      <c r="O204" s="1"/>
      <c r="P204" s="1"/>
      <c r="Q204" s="1"/>
      <c r="R204" s="1"/>
      <c r="S204" s="1"/>
      <c r="T204" s="1"/>
      <c r="U204" s="1"/>
      <c r="V204" s="1"/>
      <c r="W204" s="1"/>
    </row>
    <row r="205" spans="1:23" ht="12.75" customHeight="1" x14ac:dyDescent="0.2">
      <c r="A205" s="24"/>
      <c r="B205" s="24"/>
      <c r="C205" s="1"/>
      <c r="D205" s="25"/>
      <c r="E205" s="25"/>
      <c r="F205" s="25"/>
      <c r="G205" s="25"/>
      <c r="H205" s="1"/>
      <c r="I205" s="1"/>
      <c r="J205" s="1"/>
      <c r="K205" s="1"/>
      <c r="L205" s="1"/>
      <c r="M205" s="1"/>
      <c r="N205" s="1"/>
      <c r="O205" s="1"/>
      <c r="P205" s="1"/>
      <c r="Q205" s="1"/>
      <c r="R205" s="1"/>
      <c r="S205" s="1"/>
      <c r="T205" s="1"/>
      <c r="U205" s="1"/>
      <c r="V205" s="1"/>
      <c r="W205" s="1"/>
    </row>
    <row r="206" spans="1:23" ht="12.75" customHeight="1" x14ac:dyDescent="0.2">
      <c r="A206" s="24"/>
      <c r="B206" s="24"/>
      <c r="C206" s="1"/>
      <c r="D206" s="25"/>
      <c r="E206" s="25"/>
      <c r="F206" s="25"/>
      <c r="G206" s="25"/>
      <c r="H206" s="1"/>
      <c r="I206" s="1"/>
      <c r="J206" s="1"/>
      <c r="K206" s="1"/>
      <c r="L206" s="1"/>
      <c r="M206" s="1"/>
      <c r="N206" s="1"/>
      <c r="O206" s="1"/>
      <c r="P206" s="1"/>
      <c r="Q206" s="1"/>
      <c r="R206" s="1"/>
      <c r="S206" s="1"/>
      <c r="T206" s="1"/>
      <c r="U206" s="1"/>
      <c r="V206" s="1"/>
      <c r="W206" s="1"/>
    </row>
    <row r="207" spans="1:23" ht="12.75" customHeight="1" x14ac:dyDescent="0.2">
      <c r="A207" s="24"/>
      <c r="B207" s="24"/>
      <c r="C207" s="1"/>
      <c r="D207" s="25"/>
      <c r="E207" s="25"/>
      <c r="F207" s="25"/>
      <c r="G207" s="25"/>
      <c r="H207" s="1"/>
      <c r="I207" s="1"/>
      <c r="J207" s="1"/>
      <c r="K207" s="1"/>
      <c r="L207" s="1"/>
      <c r="M207" s="1"/>
      <c r="N207" s="1"/>
      <c r="O207" s="1"/>
      <c r="P207" s="1"/>
      <c r="Q207" s="1"/>
      <c r="R207" s="1"/>
      <c r="S207" s="1"/>
      <c r="T207" s="1"/>
      <c r="U207" s="1"/>
      <c r="V207" s="1"/>
      <c r="W207" s="1"/>
    </row>
    <row r="208" spans="1:23" ht="12.75" customHeight="1" x14ac:dyDescent="0.2">
      <c r="A208" s="24"/>
      <c r="B208" s="24"/>
      <c r="C208" s="1"/>
      <c r="D208" s="25"/>
      <c r="E208" s="25"/>
      <c r="F208" s="25"/>
      <c r="G208" s="25"/>
      <c r="H208" s="1"/>
      <c r="I208" s="1"/>
      <c r="J208" s="1"/>
      <c r="K208" s="1"/>
      <c r="L208" s="1"/>
      <c r="M208" s="1"/>
      <c r="N208" s="1"/>
      <c r="O208" s="1"/>
      <c r="P208" s="1"/>
      <c r="Q208" s="1"/>
      <c r="R208" s="1"/>
      <c r="S208" s="1"/>
      <c r="T208" s="1"/>
      <c r="U208" s="1"/>
      <c r="V208" s="1"/>
      <c r="W208" s="1"/>
    </row>
    <row r="209" spans="1:23" ht="12.75" customHeight="1" x14ac:dyDescent="0.2">
      <c r="A209" s="24"/>
      <c r="B209" s="24"/>
      <c r="C209" s="1"/>
      <c r="D209" s="25"/>
      <c r="E209" s="25"/>
      <c r="F209" s="25"/>
      <c r="G209" s="25"/>
      <c r="H209" s="1"/>
      <c r="I209" s="1"/>
      <c r="J209" s="1"/>
      <c r="K209" s="1"/>
      <c r="L209" s="1"/>
      <c r="M209" s="1"/>
      <c r="N209" s="1"/>
      <c r="O209" s="1"/>
      <c r="P209" s="1"/>
      <c r="Q209" s="1"/>
      <c r="R209" s="1"/>
      <c r="S209" s="1"/>
      <c r="T209" s="1"/>
      <c r="U209" s="1"/>
      <c r="V209" s="1"/>
      <c r="W209" s="1"/>
    </row>
    <row r="210" spans="1:23" ht="12.75" customHeight="1" x14ac:dyDescent="0.2">
      <c r="A210" s="24"/>
      <c r="B210" s="24"/>
      <c r="C210" s="1"/>
      <c r="D210" s="25"/>
      <c r="E210" s="25"/>
      <c r="F210" s="25"/>
      <c r="G210" s="25"/>
      <c r="H210" s="1"/>
      <c r="I210" s="1"/>
      <c r="J210" s="1"/>
      <c r="K210" s="1"/>
      <c r="L210" s="1"/>
      <c r="M210" s="1"/>
      <c r="N210" s="1"/>
      <c r="O210" s="1"/>
      <c r="P210" s="1"/>
      <c r="Q210" s="1"/>
      <c r="R210" s="1"/>
      <c r="S210" s="1"/>
      <c r="T210" s="1"/>
      <c r="U210" s="1"/>
      <c r="V210" s="1"/>
      <c r="W210" s="1"/>
    </row>
    <row r="211" spans="1:23" ht="12.75" customHeight="1" x14ac:dyDescent="0.2">
      <c r="A211" s="24"/>
      <c r="B211" s="24"/>
      <c r="C211" s="1"/>
      <c r="D211" s="25"/>
      <c r="E211" s="25"/>
      <c r="F211" s="25"/>
      <c r="G211" s="25"/>
      <c r="H211" s="1"/>
      <c r="I211" s="1"/>
      <c r="J211" s="1"/>
      <c r="K211" s="1"/>
      <c r="L211" s="1"/>
      <c r="M211" s="1"/>
      <c r="N211" s="1"/>
      <c r="O211" s="1"/>
      <c r="P211" s="1"/>
      <c r="Q211" s="1"/>
      <c r="R211" s="1"/>
      <c r="S211" s="1"/>
      <c r="T211" s="1"/>
      <c r="U211" s="1"/>
      <c r="V211" s="1"/>
      <c r="W211" s="1"/>
    </row>
    <row r="212" spans="1:23" ht="12.75" customHeight="1" x14ac:dyDescent="0.2">
      <c r="A212" s="24"/>
      <c r="B212" s="24"/>
      <c r="C212" s="1"/>
      <c r="D212" s="25"/>
      <c r="E212" s="25"/>
      <c r="F212" s="25"/>
      <c r="G212" s="25"/>
      <c r="H212" s="1"/>
      <c r="I212" s="1"/>
      <c r="J212" s="1"/>
      <c r="K212" s="1"/>
      <c r="L212" s="1"/>
      <c r="M212" s="1"/>
      <c r="N212" s="1"/>
      <c r="O212" s="1"/>
      <c r="P212" s="1"/>
      <c r="Q212" s="1"/>
      <c r="R212" s="1"/>
      <c r="S212" s="1"/>
      <c r="T212" s="1"/>
      <c r="U212" s="1"/>
      <c r="V212" s="1"/>
      <c r="W212" s="1"/>
    </row>
    <row r="213" spans="1:23" ht="12.75" customHeight="1" x14ac:dyDescent="0.2">
      <c r="A213" s="24"/>
      <c r="B213" s="24"/>
      <c r="C213" s="1"/>
      <c r="D213" s="25"/>
      <c r="E213" s="25"/>
      <c r="F213" s="25"/>
      <c r="G213" s="25"/>
      <c r="H213" s="1"/>
      <c r="I213" s="1"/>
      <c r="J213" s="1"/>
      <c r="K213" s="1"/>
      <c r="L213" s="1"/>
      <c r="M213" s="1"/>
      <c r="N213" s="1"/>
      <c r="O213" s="1"/>
      <c r="P213" s="1"/>
      <c r="Q213" s="1"/>
      <c r="R213" s="1"/>
      <c r="S213" s="1"/>
      <c r="T213" s="1"/>
      <c r="U213" s="1"/>
      <c r="V213" s="1"/>
      <c r="W213" s="1"/>
    </row>
    <row r="214" spans="1:23" ht="12.75" customHeight="1" x14ac:dyDescent="0.2">
      <c r="A214" s="24"/>
      <c r="B214" s="24"/>
      <c r="C214" s="1"/>
      <c r="D214" s="25"/>
      <c r="E214" s="25"/>
      <c r="F214" s="25"/>
      <c r="G214" s="25"/>
      <c r="H214" s="1"/>
      <c r="I214" s="1"/>
      <c r="J214" s="1"/>
      <c r="K214" s="1"/>
      <c r="L214" s="1"/>
      <c r="M214" s="1"/>
      <c r="N214" s="1"/>
      <c r="O214" s="1"/>
      <c r="P214" s="1"/>
      <c r="Q214" s="1"/>
      <c r="R214" s="1"/>
      <c r="S214" s="1"/>
      <c r="T214" s="1"/>
      <c r="U214" s="1"/>
      <c r="V214" s="1"/>
      <c r="W214" s="1"/>
    </row>
    <row r="215" spans="1:23" ht="12.75" customHeight="1" x14ac:dyDescent="0.2">
      <c r="A215" s="24"/>
      <c r="B215" s="24"/>
      <c r="C215" s="1"/>
      <c r="D215" s="25"/>
      <c r="E215" s="25"/>
      <c r="F215" s="25"/>
      <c r="G215" s="25"/>
      <c r="H215" s="1"/>
      <c r="I215" s="1"/>
      <c r="J215" s="1"/>
      <c r="K215" s="1"/>
      <c r="L215" s="1"/>
      <c r="M215" s="1"/>
      <c r="N215" s="1"/>
      <c r="O215" s="1"/>
      <c r="P215" s="1"/>
      <c r="Q215" s="1"/>
      <c r="R215" s="1"/>
      <c r="S215" s="1"/>
      <c r="T215" s="1"/>
      <c r="U215" s="1"/>
      <c r="V215" s="1"/>
      <c r="W215" s="1"/>
    </row>
    <row r="216" spans="1:23" ht="12.75" customHeight="1" x14ac:dyDescent="0.2">
      <c r="A216" s="24"/>
      <c r="B216" s="24"/>
      <c r="C216" s="1"/>
      <c r="D216" s="25"/>
      <c r="E216" s="25"/>
      <c r="F216" s="25"/>
      <c r="G216" s="25"/>
      <c r="H216" s="1"/>
      <c r="I216" s="1"/>
      <c r="J216" s="1"/>
      <c r="K216" s="1"/>
      <c r="L216" s="1"/>
      <c r="M216" s="1"/>
      <c r="N216" s="1"/>
      <c r="O216" s="1"/>
      <c r="P216" s="1"/>
      <c r="Q216" s="1"/>
      <c r="R216" s="1"/>
      <c r="S216" s="1"/>
      <c r="T216" s="1"/>
      <c r="U216" s="1"/>
      <c r="V216" s="1"/>
      <c r="W216" s="1"/>
    </row>
    <row r="217" spans="1:23" ht="12.75" customHeight="1" x14ac:dyDescent="0.2">
      <c r="A217" s="24"/>
      <c r="B217" s="24"/>
      <c r="C217" s="1"/>
      <c r="D217" s="25"/>
      <c r="E217" s="25"/>
      <c r="F217" s="25"/>
      <c r="G217" s="25"/>
      <c r="H217" s="1"/>
      <c r="I217" s="1"/>
      <c r="J217" s="1"/>
      <c r="K217" s="1"/>
      <c r="L217" s="1"/>
      <c r="M217" s="1"/>
      <c r="N217" s="1"/>
      <c r="O217" s="1"/>
      <c r="P217" s="1"/>
      <c r="Q217" s="1"/>
      <c r="R217" s="1"/>
      <c r="S217" s="1"/>
      <c r="T217" s="1"/>
      <c r="U217" s="1"/>
      <c r="V217" s="1"/>
      <c r="W217" s="1"/>
    </row>
    <row r="218" spans="1:23" ht="12.75" customHeight="1" x14ac:dyDescent="0.2">
      <c r="A218" s="24"/>
      <c r="B218" s="24"/>
      <c r="C218" s="1"/>
      <c r="D218" s="25"/>
      <c r="E218" s="25"/>
      <c r="F218" s="25"/>
      <c r="G218" s="25"/>
      <c r="H218" s="1"/>
      <c r="I218" s="1"/>
      <c r="J218" s="1"/>
      <c r="K218" s="1"/>
      <c r="L218" s="1"/>
      <c r="M218" s="1"/>
      <c r="N218" s="1"/>
      <c r="O218" s="1"/>
      <c r="P218" s="1"/>
      <c r="Q218" s="1"/>
      <c r="R218" s="1"/>
      <c r="S218" s="1"/>
      <c r="T218" s="1"/>
      <c r="U218" s="1"/>
      <c r="V218" s="1"/>
      <c r="W218" s="1"/>
    </row>
    <row r="219" spans="1:23" ht="12.75" customHeight="1" x14ac:dyDescent="0.2">
      <c r="A219" s="24"/>
      <c r="B219" s="24"/>
      <c r="C219" s="1"/>
      <c r="D219" s="25"/>
      <c r="E219" s="25"/>
      <c r="F219" s="25"/>
      <c r="G219" s="25"/>
      <c r="H219" s="1"/>
      <c r="I219" s="1"/>
      <c r="J219" s="1"/>
      <c r="K219" s="1"/>
      <c r="L219" s="1"/>
      <c r="M219" s="1"/>
      <c r="N219" s="1"/>
      <c r="O219" s="1"/>
      <c r="P219" s="1"/>
      <c r="Q219" s="1"/>
      <c r="R219" s="1"/>
      <c r="S219" s="1"/>
      <c r="T219" s="1"/>
      <c r="U219" s="1"/>
      <c r="V219" s="1"/>
      <c r="W219" s="1"/>
    </row>
    <row r="220" spans="1:23" ht="12.75" customHeight="1" x14ac:dyDescent="0.2">
      <c r="A220" s="24"/>
      <c r="B220" s="24"/>
      <c r="C220" s="1"/>
      <c r="D220" s="25"/>
      <c r="E220" s="25"/>
      <c r="F220" s="25"/>
      <c r="G220" s="25"/>
      <c r="H220" s="1"/>
      <c r="I220" s="1"/>
      <c r="J220" s="1"/>
      <c r="K220" s="1"/>
      <c r="L220" s="1"/>
      <c r="M220" s="1"/>
      <c r="N220" s="1"/>
      <c r="O220" s="1"/>
      <c r="P220" s="1"/>
      <c r="Q220" s="1"/>
      <c r="R220" s="1"/>
      <c r="S220" s="1"/>
      <c r="T220" s="1"/>
      <c r="U220" s="1"/>
      <c r="V220" s="1"/>
      <c r="W220" s="1"/>
    </row>
    <row r="221" spans="1:23" ht="12.75" customHeight="1" x14ac:dyDescent="0.2">
      <c r="A221" s="24"/>
      <c r="B221" s="24"/>
      <c r="C221" s="1"/>
      <c r="D221" s="25"/>
      <c r="E221" s="25"/>
      <c r="F221" s="25"/>
      <c r="G221" s="25"/>
      <c r="H221" s="1"/>
      <c r="I221" s="1"/>
      <c r="J221" s="1"/>
      <c r="K221" s="1"/>
      <c r="L221" s="1"/>
      <c r="M221" s="1"/>
      <c r="N221" s="1"/>
      <c r="O221" s="1"/>
      <c r="P221" s="1"/>
      <c r="Q221" s="1"/>
      <c r="R221" s="1"/>
      <c r="S221" s="1"/>
      <c r="T221" s="1"/>
      <c r="U221" s="1"/>
      <c r="V221" s="1"/>
      <c r="W221" s="1"/>
    </row>
    <row r="222" spans="1:23" ht="12.75" customHeight="1" x14ac:dyDescent="0.2">
      <c r="A222" s="24"/>
      <c r="B222" s="24"/>
      <c r="C222" s="1"/>
      <c r="D222" s="25"/>
      <c r="E222" s="25"/>
      <c r="F222" s="25"/>
      <c r="G222" s="25"/>
      <c r="H222" s="1"/>
      <c r="I222" s="1"/>
      <c r="J222" s="1"/>
      <c r="K222" s="1"/>
      <c r="L222" s="1"/>
      <c r="M222" s="1"/>
      <c r="N222" s="1"/>
      <c r="O222" s="1"/>
      <c r="P222" s="1"/>
      <c r="Q222" s="1"/>
      <c r="R222" s="1"/>
      <c r="S222" s="1"/>
      <c r="T222" s="1"/>
      <c r="U222" s="1"/>
      <c r="V222" s="1"/>
      <c r="W222" s="1"/>
    </row>
    <row r="223" spans="1:23" ht="12.75" customHeight="1" x14ac:dyDescent="0.2">
      <c r="A223" s="24"/>
      <c r="B223" s="24"/>
      <c r="C223" s="1"/>
      <c r="D223" s="25"/>
      <c r="E223" s="25"/>
      <c r="F223" s="25"/>
      <c r="G223" s="25"/>
      <c r="H223" s="1"/>
      <c r="I223" s="1"/>
      <c r="J223" s="1"/>
      <c r="K223" s="1"/>
      <c r="L223" s="1"/>
      <c r="M223" s="1"/>
      <c r="N223" s="1"/>
      <c r="O223" s="1"/>
      <c r="P223" s="1"/>
      <c r="Q223" s="1"/>
      <c r="R223" s="1"/>
      <c r="S223" s="1"/>
      <c r="T223" s="1"/>
      <c r="U223" s="1"/>
      <c r="V223" s="1"/>
      <c r="W223" s="1"/>
    </row>
    <row r="224" spans="1:23" ht="12.75" customHeight="1" x14ac:dyDescent="0.2">
      <c r="A224" s="24"/>
      <c r="B224" s="24"/>
      <c r="C224" s="1"/>
      <c r="D224" s="25"/>
      <c r="E224" s="25"/>
      <c r="F224" s="25"/>
      <c r="G224" s="25"/>
      <c r="H224" s="1"/>
      <c r="I224" s="1"/>
      <c r="J224" s="1"/>
      <c r="K224" s="1"/>
      <c r="L224" s="1"/>
      <c r="M224" s="1"/>
      <c r="N224" s="1"/>
      <c r="O224" s="1"/>
      <c r="P224" s="1"/>
      <c r="Q224" s="1"/>
      <c r="R224" s="1"/>
      <c r="S224" s="1"/>
      <c r="T224" s="1"/>
      <c r="U224" s="1"/>
      <c r="V224" s="1"/>
      <c r="W224" s="1"/>
    </row>
    <row r="225" spans="1:23" ht="12.75" customHeight="1" x14ac:dyDescent="0.2">
      <c r="A225" s="24"/>
      <c r="B225" s="24"/>
      <c r="C225" s="1"/>
      <c r="D225" s="25"/>
      <c r="E225" s="25"/>
      <c r="F225" s="25"/>
      <c r="G225" s="25"/>
      <c r="H225" s="1"/>
      <c r="I225" s="1"/>
      <c r="J225" s="1"/>
      <c r="K225" s="1"/>
      <c r="L225" s="1"/>
      <c r="M225" s="1"/>
      <c r="N225" s="1"/>
      <c r="O225" s="1"/>
      <c r="P225" s="1"/>
      <c r="Q225" s="1"/>
      <c r="R225" s="1"/>
      <c r="S225" s="1"/>
      <c r="T225" s="1"/>
      <c r="U225" s="1"/>
      <c r="V225" s="1"/>
      <c r="W225" s="1"/>
    </row>
    <row r="226" spans="1:23" ht="12.75" customHeight="1" x14ac:dyDescent="0.2">
      <c r="A226" s="24"/>
      <c r="B226" s="24"/>
      <c r="C226" s="1"/>
      <c r="D226" s="25"/>
      <c r="E226" s="25"/>
      <c r="F226" s="25"/>
      <c r="G226" s="25"/>
      <c r="H226" s="1"/>
      <c r="I226" s="1"/>
      <c r="J226" s="1"/>
      <c r="K226" s="1"/>
      <c r="L226" s="1"/>
      <c r="M226" s="1"/>
      <c r="N226" s="1"/>
      <c r="O226" s="1"/>
      <c r="P226" s="1"/>
      <c r="Q226" s="1"/>
      <c r="R226" s="1"/>
      <c r="S226" s="1"/>
      <c r="T226" s="1"/>
      <c r="U226" s="1"/>
      <c r="V226" s="1"/>
      <c r="W226" s="1"/>
    </row>
    <row r="227" spans="1:23" ht="12.75" customHeight="1" x14ac:dyDescent="0.2">
      <c r="A227" s="24"/>
      <c r="B227" s="24"/>
      <c r="C227" s="1"/>
      <c r="D227" s="25"/>
      <c r="E227" s="25"/>
      <c r="F227" s="25"/>
      <c r="G227" s="25"/>
      <c r="H227" s="1"/>
      <c r="I227" s="1"/>
      <c r="J227" s="1"/>
      <c r="K227" s="1"/>
      <c r="L227" s="1"/>
      <c r="M227" s="1"/>
      <c r="N227" s="1"/>
      <c r="O227" s="1"/>
      <c r="P227" s="1"/>
      <c r="Q227" s="1"/>
      <c r="R227" s="1"/>
      <c r="S227" s="1"/>
      <c r="T227" s="1"/>
      <c r="U227" s="1"/>
      <c r="V227" s="1"/>
      <c r="W227" s="1"/>
    </row>
    <row r="228" spans="1:23" ht="12.75" customHeight="1" x14ac:dyDescent="0.2">
      <c r="A228" s="24"/>
      <c r="B228" s="24"/>
      <c r="C228" s="1"/>
      <c r="D228" s="25"/>
      <c r="E228" s="25"/>
      <c r="F228" s="25"/>
      <c r="G228" s="25"/>
      <c r="H228" s="1"/>
      <c r="I228" s="1"/>
      <c r="J228" s="1"/>
      <c r="K228" s="1"/>
      <c r="L228" s="1"/>
      <c r="M228" s="1"/>
      <c r="N228" s="1"/>
      <c r="O228" s="1"/>
      <c r="P228" s="1"/>
      <c r="Q228" s="1"/>
      <c r="R228" s="1"/>
      <c r="S228" s="1"/>
      <c r="T228" s="1"/>
      <c r="U228" s="1"/>
      <c r="V228" s="1"/>
      <c r="W228" s="1"/>
    </row>
    <row r="229" spans="1:23" ht="12.75" customHeight="1" x14ac:dyDescent="0.2">
      <c r="A229" s="24"/>
      <c r="B229" s="24"/>
      <c r="C229" s="1"/>
      <c r="D229" s="25"/>
      <c r="E229" s="25"/>
      <c r="F229" s="25"/>
      <c r="G229" s="25"/>
      <c r="H229" s="1"/>
      <c r="I229" s="1"/>
      <c r="J229" s="1"/>
      <c r="K229" s="1"/>
      <c r="L229" s="1"/>
      <c r="M229" s="1"/>
      <c r="N229" s="1"/>
      <c r="O229" s="1"/>
      <c r="P229" s="1"/>
      <c r="Q229" s="1"/>
      <c r="R229" s="1"/>
      <c r="S229" s="1"/>
      <c r="T229" s="1"/>
      <c r="U229" s="1"/>
      <c r="V229" s="1"/>
      <c r="W229" s="1"/>
    </row>
    <row r="230" spans="1:23" ht="12.75" customHeight="1" x14ac:dyDescent="0.2">
      <c r="A230" s="24"/>
      <c r="B230" s="24"/>
      <c r="C230" s="1"/>
      <c r="D230" s="25"/>
      <c r="E230" s="25"/>
      <c r="F230" s="25"/>
      <c r="G230" s="25"/>
      <c r="H230" s="1"/>
      <c r="I230" s="1"/>
      <c r="J230" s="1"/>
      <c r="K230" s="1"/>
      <c r="L230" s="1"/>
      <c r="M230" s="1"/>
      <c r="N230" s="1"/>
      <c r="O230" s="1"/>
      <c r="P230" s="1"/>
      <c r="Q230" s="1"/>
      <c r="R230" s="1"/>
      <c r="S230" s="1"/>
      <c r="T230" s="1"/>
      <c r="U230" s="1"/>
      <c r="V230" s="1"/>
      <c r="W230" s="1"/>
    </row>
    <row r="231" spans="1:23" ht="12.75" customHeight="1" x14ac:dyDescent="0.2">
      <c r="A231" s="24"/>
      <c r="B231" s="24"/>
      <c r="C231" s="1"/>
      <c r="D231" s="25"/>
      <c r="E231" s="25"/>
      <c r="F231" s="25"/>
      <c r="G231" s="25"/>
      <c r="H231" s="1"/>
      <c r="I231" s="1"/>
      <c r="J231" s="1"/>
      <c r="K231" s="1"/>
      <c r="L231" s="1"/>
      <c r="M231" s="1"/>
      <c r="N231" s="1"/>
      <c r="O231" s="1"/>
      <c r="P231" s="1"/>
      <c r="Q231" s="1"/>
      <c r="R231" s="1"/>
      <c r="S231" s="1"/>
      <c r="T231" s="1"/>
      <c r="U231" s="1"/>
      <c r="V231" s="1"/>
      <c r="W231" s="1"/>
    </row>
    <row r="232" spans="1:23" ht="12.75" customHeight="1" x14ac:dyDescent="0.2">
      <c r="A232" s="24"/>
      <c r="B232" s="24"/>
      <c r="C232" s="1"/>
      <c r="D232" s="25"/>
      <c r="E232" s="25"/>
      <c r="F232" s="25"/>
      <c r="G232" s="25"/>
      <c r="H232" s="1"/>
      <c r="I232" s="1"/>
      <c r="J232" s="1"/>
      <c r="K232" s="1"/>
      <c r="L232" s="1"/>
      <c r="M232" s="1"/>
      <c r="N232" s="1"/>
      <c r="O232" s="1"/>
      <c r="P232" s="1"/>
      <c r="Q232" s="1"/>
      <c r="R232" s="1"/>
      <c r="S232" s="1"/>
      <c r="T232" s="1"/>
      <c r="U232" s="1"/>
      <c r="V232" s="1"/>
      <c r="W232" s="1"/>
    </row>
    <row r="233" spans="1:23" ht="12.75" customHeight="1" x14ac:dyDescent="0.2">
      <c r="A233" s="24"/>
      <c r="B233" s="24"/>
      <c r="C233" s="1"/>
      <c r="D233" s="25"/>
      <c r="E233" s="25"/>
      <c r="F233" s="25"/>
      <c r="G233" s="25"/>
      <c r="H233" s="1"/>
      <c r="I233" s="1"/>
      <c r="J233" s="1"/>
      <c r="K233" s="1"/>
      <c r="L233" s="1"/>
      <c r="M233" s="1"/>
      <c r="N233" s="1"/>
      <c r="O233" s="1"/>
      <c r="P233" s="1"/>
      <c r="Q233" s="1"/>
      <c r="R233" s="1"/>
      <c r="S233" s="1"/>
      <c r="T233" s="1"/>
      <c r="U233" s="1"/>
      <c r="V233" s="1"/>
      <c r="W233" s="1"/>
    </row>
    <row r="234" spans="1:23" ht="12.75" customHeight="1" x14ac:dyDescent="0.2">
      <c r="A234" s="24"/>
      <c r="B234" s="24"/>
      <c r="C234" s="1"/>
      <c r="D234" s="25"/>
      <c r="E234" s="25"/>
      <c r="F234" s="25"/>
      <c r="G234" s="25"/>
      <c r="H234" s="1"/>
      <c r="I234" s="1"/>
      <c r="J234" s="1"/>
      <c r="K234" s="1"/>
      <c r="L234" s="1"/>
      <c r="M234" s="1"/>
      <c r="N234" s="1"/>
      <c r="O234" s="1"/>
      <c r="P234" s="1"/>
      <c r="Q234" s="1"/>
      <c r="R234" s="1"/>
      <c r="S234" s="1"/>
      <c r="T234" s="1"/>
      <c r="U234" s="1"/>
      <c r="V234" s="1"/>
      <c r="W234" s="1"/>
    </row>
    <row r="235" spans="1:23" ht="12.75" customHeight="1" x14ac:dyDescent="0.2">
      <c r="A235" s="24"/>
      <c r="B235" s="24"/>
      <c r="C235" s="1"/>
      <c r="D235" s="25"/>
      <c r="E235" s="25"/>
      <c r="F235" s="25"/>
      <c r="G235" s="25"/>
      <c r="H235" s="1"/>
      <c r="I235" s="1"/>
      <c r="J235" s="1"/>
      <c r="K235" s="1"/>
      <c r="L235" s="1"/>
      <c r="M235" s="1"/>
      <c r="N235" s="1"/>
      <c r="O235" s="1"/>
      <c r="P235" s="1"/>
      <c r="Q235" s="1"/>
      <c r="R235" s="1"/>
      <c r="S235" s="1"/>
      <c r="T235" s="1"/>
      <c r="U235" s="1"/>
      <c r="V235" s="1"/>
      <c r="W235" s="1"/>
    </row>
    <row r="236" spans="1:23" ht="12.75" customHeight="1" x14ac:dyDescent="0.2">
      <c r="A236" s="24"/>
      <c r="B236" s="24"/>
      <c r="C236" s="1"/>
      <c r="D236" s="25"/>
      <c r="E236" s="25"/>
      <c r="F236" s="25"/>
      <c r="G236" s="25"/>
      <c r="H236" s="1"/>
      <c r="I236" s="1"/>
      <c r="J236" s="1"/>
      <c r="K236" s="1"/>
      <c r="L236" s="1"/>
      <c r="M236" s="1"/>
      <c r="N236" s="1"/>
      <c r="O236" s="1"/>
      <c r="P236" s="1"/>
      <c r="Q236" s="1"/>
      <c r="R236" s="1"/>
      <c r="S236" s="1"/>
      <c r="T236" s="1"/>
      <c r="U236" s="1"/>
      <c r="V236" s="1"/>
      <c r="W236" s="1"/>
    </row>
    <row r="237" spans="1:23" ht="12.75" customHeight="1" x14ac:dyDescent="0.2">
      <c r="A237" s="24"/>
      <c r="B237" s="24"/>
      <c r="C237" s="1"/>
      <c r="D237" s="25"/>
      <c r="E237" s="25"/>
      <c r="F237" s="25"/>
      <c r="G237" s="25"/>
      <c r="H237" s="1"/>
      <c r="I237" s="1"/>
      <c r="J237" s="1"/>
      <c r="K237" s="1"/>
      <c r="L237" s="1"/>
      <c r="M237" s="1"/>
      <c r="N237" s="1"/>
      <c r="O237" s="1"/>
      <c r="P237" s="1"/>
      <c r="Q237" s="1"/>
      <c r="R237" s="1"/>
      <c r="S237" s="1"/>
      <c r="T237" s="1"/>
      <c r="U237" s="1"/>
      <c r="V237" s="1"/>
      <c r="W237" s="1"/>
    </row>
    <row r="238" spans="1:23" ht="12.75" customHeight="1" x14ac:dyDescent="0.2">
      <c r="A238" s="24"/>
      <c r="B238" s="24"/>
      <c r="C238" s="1"/>
      <c r="D238" s="25"/>
      <c r="E238" s="25"/>
      <c r="F238" s="25"/>
      <c r="G238" s="25"/>
      <c r="H238" s="1"/>
      <c r="I238" s="1"/>
      <c r="J238" s="1"/>
      <c r="K238" s="1"/>
      <c r="L238" s="1"/>
      <c r="M238" s="1"/>
      <c r="N238" s="1"/>
      <c r="O238" s="1"/>
      <c r="P238" s="1"/>
      <c r="Q238" s="1"/>
      <c r="R238" s="1"/>
      <c r="S238" s="1"/>
      <c r="T238" s="1"/>
      <c r="U238" s="1"/>
      <c r="V238" s="1"/>
      <c r="W238" s="1"/>
    </row>
    <row r="239" spans="1:23" ht="12.75" customHeight="1" x14ac:dyDescent="0.2">
      <c r="A239" s="24"/>
      <c r="B239" s="24"/>
      <c r="C239" s="1"/>
      <c r="D239" s="25"/>
      <c r="E239" s="25"/>
      <c r="F239" s="25"/>
      <c r="G239" s="25"/>
      <c r="H239" s="1"/>
      <c r="I239" s="1"/>
      <c r="J239" s="1"/>
      <c r="K239" s="1"/>
      <c r="L239" s="1"/>
      <c r="M239" s="1"/>
      <c r="N239" s="1"/>
      <c r="O239" s="1"/>
      <c r="P239" s="1"/>
      <c r="Q239" s="1"/>
      <c r="R239" s="1"/>
      <c r="S239" s="1"/>
      <c r="T239" s="1"/>
      <c r="U239" s="1"/>
      <c r="V239" s="1"/>
      <c r="W239" s="1"/>
    </row>
    <row r="240" spans="1:23" ht="12.75" customHeight="1" x14ac:dyDescent="0.2">
      <c r="A240" s="24"/>
      <c r="B240" s="24"/>
      <c r="C240" s="1"/>
      <c r="D240" s="25"/>
      <c r="E240" s="25"/>
      <c r="F240" s="25"/>
      <c r="G240" s="25"/>
      <c r="H240" s="1"/>
      <c r="I240" s="1"/>
      <c r="J240" s="1"/>
      <c r="K240" s="1"/>
      <c r="L240" s="1"/>
      <c r="M240" s="1"/>
      <c r="N240" s="1"/>
      <c r="O240" s="1"/>
      <c r="P240" s="1"/>
      <c r="Q240" s="1"/>
      <c r="R240" s="1"/>
      <c r="S240" s="1"/>
      <c r="T240" s="1"/>
      <c r="U240" s="1"/>
      <c r="V240" s="1"/>
      <c r="W240" s="1"/>
    </row>
    <row r="241" spans="1:23" ht="12.75" customHeight="1" x14ac:dyDescent="0.2">
      <c r="A241" s="24"/>
      <c r="B241" s="24"/>
      <c r="C241" s="1"/>
      <c r="D241" s="25"/>
      <c r="E241" s="25"/>
      <c r="F241" s="25"/>
      <c r="G241" s="25"/>
      <c r="H241" s="1"/>
      <c r="I241" s="1"/>
      <c r="J241" s="1"/>
      <c r="K241" s="1"/>
      <c r="L241" s="1"/>
      <c r="M241" s="1"/>
      <c r="N241" s="1"/>
      <c r="O241" s="1"/>
      <c r="P241" s="1"/>
      <c r="Q241" s="1"/>
      <c r="R241" s="1"/>
      <c r="S241" s="1"/>
      <c r="T241" s="1"/>
      <c r="U241" s="1"/>
      <c r="V241" s="1"/>
      <c r="W241" s="1"/>
    </row>
    <row r="242" spans="1:23" ht="12.75" customHeight="1" x14ac:dyDescent="0.2">
      <c r="A242" s="24"/>
      <c r="B242" s="24"/>
      <c r="C242" s="1"/>
      <c r="D242" s="25"/>
      <c r="E242" s="25"/>
      <c r="F242" s="25"/>
      <c r="G242" s="25"/>
      <c r="H242" s="1"/>
      <c r="I242" s="1"/>
      <c r="J242" s="1"/>
      <c r="K242" s="1"/>
      <c r="L242" s="1"/>
      <c r="M242" s="1"/>
      <c r="N242" s="1"/>
      <c r="O242" s="1"/>
      <c r="P242" s="1"/>
      <c r="Q242" s="1"/>
      <c r="R242" s="1"/>
      <c r="S242" s="1"/>
      <c r="T242" s="1"/>
      <c r="U242" s="1"/>
      <c r="V242" s="1"/>
      <c r="W242" s="1"/>
    </row>
    <row r="243" spans="1:23" ht="12.75" customHeight="1" x14ac:dyDescent="0.2">
      <c r="A243" s="24"/>
      <c r="B243" s="24"/>
      <c r="C243" s="1"/>
      <c r="D243" s="25"/>
      <c r="E243" s="25"/>
      <c r="F243" s="25"/>
      <c r="G243" s="25"/>
      <c r="H243" s="1"/>
      <c r="I243" s="1"/>
      <c r="J243" s="1"/>
      <c r="K243" s="1"/>
      <c r="L243" s="1"/>
      <c r="M243" s="1"/>
      <c r="N243" s="1"/>
      <c r="O243" s="1"/>
      <c r="P243" s="1"/>
      <c r="Q243" s="1"/>
      <c r="R243" s="1"/>
      <c r="S243" s="1"/>
      <c r="T243" s="1"/>
      <c r="U243" s="1"/>
      <c r="V243" s="1"/>
      <c r="W243" s="1"/>
    </row>
    <row r="244" spans="1:23" ht="12.75" customHeight="1" x14ac:dyDescent="0.2">
      <c r="A244" s="24"/>
      <c r="B244" s="24"/>
      <c r="C244" s="1"/>
      <c r="D244" s="25"/>
      <c r="E244" s="25"/>
      <c r="F244" s="25"/>
      <c r="G244" s="25"/>
      <c r="H244" s="1"/>
      <c r="I244" s="1"/>
      <c r="J244" s="1"/>
      <c r="K244" s="1"/>
      <c r="L244" s="1"/>
      <c r="M244" s="1"/>
      <c r="N244" s="1"/>
      <c r="O244" s="1"/>
      <c r="P244" s="1"/>
      <c r="Q244" s="1"/>
      <c r="R244" s="1"/>
      <c r="S244" s="1"/>
      <c r="T244" s="1"/>
      <c r="U244" s="1"/>
      <c r="V244" s="1"/>
      <c r="W244" s="1"/>
    </row>
    <row r="245" spans="1:23" ht="12.75" customHeight="1" x14ac:dyDescent="0.2">
      <c r="A245" s="24"/>
      <c r="B245" s="24"/>
      <c r="C245" s="1"/>
      <c r="D245" s="25"/>
      <c r="E245" s="25"/>
      <c r="F245" s="25"/>
      <c r="G245" s="25"/>
      <c r="H245" s="1"/>
      <c r="I245" s="1"/>
      <c r="J245" s="1"/>
      <c r="K245" s="1"/>
      <c r="L245" s="1"/>
      <c r="M245" s="1"/>
      <c r="N245" s="1"/>
      <c r="O245" s="1"/>
      <c r="P245" s="1"/>
      <c r="Q245" s="1"/>
      <c r="R245" s="1"/>
      <c r="S245" s="1"/>
      <c r="T245" s="1"/>
      <c r="U245" s="1"/>
      <c r="V245" s="1"/>
      <c r="W245" s="1"/>
    </row>
    <row r="246" spans="1:23" ht="12.75" customHeight="1" x14ac:dyDescent="0.2">
      <c r="A246" s="24"/>
      <c r="B246" s="24"/>
      <c r="C246" s="1"/>
      <c r="D246" s="25"/>
      <c r="E246" s="25"/>
      <c r="F246" s="25"/>
      <c r="G246" s="25"/>
      <c r="H246" s="1"/>
      <c r="I246" s="1"/>
      <c r="J246" s="1"/>
      <c r="K246" s="1"/>
      <c r="L246" s="1"/>
      <c r="M246" s="1"/>
      <c r="N246" s="1"/>
      <c r="O246" s="1"/>
      <c r="P246" s="1"/>
      <c r="Q246" s="1"/>
      <c r="R246" s="1"/>
      <c r="S246" s="1"/>
      <c r="T246" s="1"/>
      <c r="U246" s="1"/>
      <c r="V246" s="1"/>
      <c r="W246" s="1"/>
    </row>
    <row r="247" spans="1:23" ht="12.75" customHeight="1" x14ac:dyDescent="0.2">
      <c r="A247" s="24"/>
      <c r="B247" s="24"/>
      <c r="C247" s="1"/>
      <c r="D247" s="25"/>
      <c r="E247" s="25"/>
      <c r="F247" s="25"/>
      <c r="G247" s="25"/>
      <c r="H247" s="1"/>
      <c r="I247" s="1"/>
      <c r="J247" s="1"/>
      <c r="K247" s="1"/>
      <c r="L247" s="1"/>
      <c r="M247" s="1"/>
      <c r="N247" s="1"/>
      <c r="O247" s="1"/>
      <c r="P247" s="1"/>
      <c r="Q247" s="1"/>
      <c r="R247" s="1"/>
      <c r="S247" s="1"/>
      <c r="T247" s="1"/>
      <c r="U247" s="1"/>
      <c r="V247" s="1"/>
      <c r="W247" s="1"/>
    </row>
    <row r="248" spans="1:23" ht="12.75" customHeight="1" x14ac:dyDescent="0.2">
      <c r="A248" s="24"/>
      <c r="B248" s="24"/>
      <c r="C248" s="1"/>
      <c r="D248" s="25"/>
      <c r="E248" s="25"/>
      <c r="F248" s="25"/>
      <c r="G248" s="25"/>
      <c r="H248" s="1"/>
      <c r="I248" s="1"/>
      <c r="J248" s="1"/>
      <c r="K248" s="1"/>
      <c r="L248" s="1"/>
      <c r="M248" s="1"/>
      <c r="N248" s="1"/>
      <c r="O248" s="1"/>
      <c r="P248" s="1"/>
      <c r="Q248" s="1"/>
      <c r="R248" s="1"/>
      <c r="S248" s="1"/>
      <c r="T248" s="1"/>
      <c r="U248" s="1"/>
      <c r="V248" s="1"/>
      <c r="W248" s="1"/>
    </row>
    <row r="249" spans="1:23" ht="12.75" customHeight="1" x14ac:dyDescent="0.2">
      <c r="A249" s="24"/>
      <c r="B249" s="24"/>
      <c r="C249" s="1"/>
      <c r="D249" s="25"/>
      <c r="E249" s="25"/>
      <c r="F249" s="25"/>
      <c r="G249" s="25"/>
      <c r="H249" s="1"/>
      <c r="I249" s="1"/>
      <c r="J249" s="1"/>
      <c r="K249" s="1"/>
      <c r="L249" s="1"/>
      <c r="M249" s="1"/>
      <c r="N249" s="1"/>
      <c r="O249" s="1"/>
      <c r="P249" s="1"/>
      <c r="Q249" s="1"/>
      <c r="R249" s="1"/>
      <c r="S249" s="1"/>
      <c r="T249" s="1"/>
      <c r="U249" s="1"/>
      <c r="V249" s="1"/>
      <c r="W249" s="1"/>
    </row>
    <row r="250" spans="1:23" ht="12.75" customHeight="1" x14ac:dyDescent="0.2">
      <c r="A250" s="24"/>
      <c r="B250" s="24"/>
      <c r="C250" s="1"/>
      <c r="D250" s="25"/>
      <c r="E250" s="25"/>
      <c r="F250" s="25"/>
      <c r="G250" s="25"/>
      <c r="H250" s="1"/>
      <c r="I250" s="1"/>
      <c r="J250" s="1"/>
      <c r="K250" s="1"/>
      <c r="L250" s="1"/>
      <c r="M250" s="1"/>
      <c r="N250" s="1"/>
      <c r="O250" s="1"/>
      <c r="P250" s="1"/>
      <c r="Q250" s="1"/>
      <c r="R250" s="1"/>
      <c r="S250" s="1"/>
      <c r="T250" s="1"/>
      <c r="U250" s="1"/>
      <c r="V250" s="1"/>
      <c r="W250" s="1"/>
    </row>
    <row r="251" spans="1:23" ht="12.75" customHeight="1" x14ac:dyDescent="0.2">
      <c r="A251" s="24"/>
      <c r="B251" s="24"/>
      <c r="C251" s="1"/>
      <c r="D251" s="25"/>
      <c r="E251" s="25"/>
      <c r="F251" s="25"/>
      <c r="G251" s="25"/>
      <c r="H251" s="1"/>
      <c r="I251" s="1"/>
      <c r="J251" s="1"/>
      <c r="K251" s="1"/>
      <c r="L251" s="1"/>
      <c r="M251" s="1"/>
      <c r="N251" s="1"/>
      <c r="O251" s="1"/>
      <c r="P251" s="1"/>
      <c r="Q251" s="1"/>
      <c r="R251" s="1"/>
      <c r="S251" s="1"/>
      <c r="T251" s="1"/>
      <c r="U251" s="1"/>
      <c r="V251" s="1"/>
      <c r="W251" s="1"/>
    </row>
    <row r="252" spans="1:23" ht="12.75" customHeight="1" x14ac:dyDescent="0.2">
      <c r="A252" s="24"/>
      <c r="B252" s="24"/>
      <c r="C252" s="1"/>
      <c r="D252" s="25"/>
      <c r="E252" s="25"/>
      <c r="F252" s="25"/>
      <c r="G252" s="25"/>
      <c r="H252" s="1"/>
      <c r="I252" s="1"/>
      <c r="J252" s="1"/>
      <c r="K252" s="1"/>
      <c r="L252" s="1"/>
      <c r="M252" s="1"/>
      <c r="N252" s="1"/>
      <c r="O252" s="1"/>
      <c r="P252" s="1"/>
      <c r="Q252" s="1"/>
      <c r="R252" s="1"/>
      <c r="S252" s="1"/>
      <c r="T252" s="1"/>
      <c r="U252" s="1"/>
      <c r="V252" s="1"/>
      <c r="W252" s="1"/>
    </row>
    <row r="253" spans="1:23" ht="12.75" customHeight="1" x14ac:dyDescent="0.2">
      <c r="A253" s="24"/>
      <c r="B253" s="24"/>
      <c r="C253" s="1"/>
      <c r="D253" s="25"/>
      <c r="E253" s="25"/>
      <c r="F253" s="25"/>
      <c r="G253" s="25"/>
      <c r="H253" s="1"/>
      <c r="I253" s="1"/>
      <c r="J253" s="1"/>
      <c r="K253" s="1"/>
      <c r="L253" s="1"/>
      <c r="M253" s="1"/>
      <c r="N253" s="1"/>
      <c r="O253" s="1"/>
      <c r="P253" s="1"/>
      <c r="Q253" s="1"/>
      <c r="R253" s="1"/>
      <c r="S253" s="1"/>
      <c r="T253" s="1"/>
      <c r="U253" s="1"/>
      <c r="V253" s="1"/>
      <c r="W253" s="1"/>
    </row>
    <row r="254" spans="1:23" ht="12.75" customHeight="1" x14ac:dyDescent="0.2">
      <c r="A254" s="24"/>
      <c r="B254" s="24"/>
      <c r="C254" s="1"/>
      <c r="D254" s="25"/>
      <c r="E254" s="25"/>
      <c r="F254" s="25"/>
      <c r="G254" s="25"/>
      <c r="H254" s="1"/>
      <c r="I254" s="1"/>
      <c r="J254" s="1"/>
      <c r="K254" s="1"/>
      <c r="L254" s="1"/>
      <c r="M254" s="1"/>
      <c r="N254" s="1"/>
      <c r="O254" s="1"/>
      <c r="P254" s="1"/>
      <c r="Q254" s="1"/>
      <c r="R254" s="1"/>
      <c r="S254" s="1"/>
      <c r="T254" s="1"/>
      <c r="U254" s="1"/>
      <c r="V254" s="1"/>
      <c r="W254" s="1"/>
    </row>
    <row r="255" spans="1:23" ht="12.75" customHeight="1" x14ac:dyDescent="0.2">
      <c r="A255" s="24"/>
      <c r="B255" s="24"/>
      <c r="C255" s="1"/>
      <c r="D255" s="25"/>
      <c r="E255" s="25"/>
      <c r="F255" s="25"/>
      <c r="G255" s="25"/>
      <c r="H255" s="1"/>
      <c r="I255" s="1"/>
      <c r="J255" s="1"/>
      <c r="K255" s="1"/>
      <c r="L255" s="1"/>
      <c r="M255" s="1"/>
      <c r="N255" s="1"/>
      <c r="O255" s="1"/>
      <c r="P255" s="1"/>
      <c r="Q255" s="1"/>
      <c r="R255" s="1"/>
      <c r="S255" s="1"/>
      <c r="T255" s="1"/>
      <c r="U255" s="1"/>
      <c r="V255" s="1"/>
      <c r="W255" s="1"/>
    </row>
    <row r="256" spans="1:23" ht="12.75" customHeight="1" x14ac:dyDescent="0.2">
      <c r="A256" s="24"/>
      <c r="B256" s="24"/>
      <c r="C256" s="1"/>
      <c r="D256" s="25"/>
      <c r="E256" s="25"/>
      <c r="F256" s="25"/>
      <c r="G256" s="25"/>
      <c r="H256" s="1"/>
      <c r="I256" s="1"/>
      <c r="J256" s="1"/>
      <c r="K256" s="1"/>
      <c r="L256" s="1"/>
      <c r="M256" s="1"/>
      <c r="N256" s="1"/>
      <c r="O256" s="1"/>
      <c r="P256" s="1"/>
      <c r="Q256" s="1"/>
      <c r="R256" s="1"/>
      <c r="S256" s="1"/>
      <c r="T256" s="1"/>
      <c r="U256" s="1"/>
      <c r="V256" s="1"/>
      <c r="W256" s="1"/>
    </row>
    <row r="257" spans="1:23" ht="12.75" customHeight="1" x14ac:dyDescent="0.2">
      <c r="A257" s="24"/>
      <c r="B257" s="24"/>
      <c r="C257" s="1"/>
      <c r="D257" s="25"/>
      <c r="E257" s="25"/>
      <c r="F257" s="25"/>
      <c r="G257" s="25"/>
      <c r="H257" s="1"/>
      <c r="I257" s="1"/>
      <c r="J257" s="1"/>
      <c r="K257" s="1"/>
      <c r="L257" s="1"/>
      <c r="M257" s="1"/>
      <c r="N257" s="1"/>
      <c r="O257" s="1"/>
      <c r="P257" s="1"/>
      <c r="Q257" s="1"/>
      <c r="R257" s="1"/>
      <c r="S257" s="1"/>
      <c r="T257" s="1"/>
      <c r="U257" s="1"/>
      <c r="V257" s="1"/>
      <c r="W257" s="1"/>
    </row>
    <row r="258" spans="1:23" ht="12.75" customHeight="1" x14ac:dyDescent="0.2">
      <c r="A258" s="24"/>
      <c r="B258" s="24"/>
      <c r="C258" s="1"/>
      <c r="D258" s="25"/>
      <c r="E258" s="25"/>
      <c r="F258" s="25"/>
      <c r="G258" s="25"/>
      <c r="H258" s="1"/>
      <c r="I258" s="1"/>
      <c r="J258" s="1"/>
      <c r="K258" s="1"/>
      <c r="L258" s="1"/>
      <c r="M258" s="1"/>
      <c r="N258" s="1"/>
      <c r="O258" s="1"/>
      <c r="P258" s="1"/>
      <c r="Q258" s="1"/>
      <c r="R258" s="1"/>
      <c r="S258" s="1"/>
      <c r="T258" s="1"/>
      <c r="U258" s="1"/>
      <c r="V258" s="1"/>
      <c r="W258" s="1"/>
    </row>
    <row r="259" spans="1:23" ht="12.75" customHeight="1" x14ac:dyDescent="0.2">
      <c r="A259" s="24"/>
      <c r="B259" s="24"/>
      <c r="C259" s="1"/>
      <c r="D259" s="25"/>
      <c r="E259" s="25"/>
      <c r="F259" s="25"/>
      <c r="G259" s="25"/>
      <c r="H259" s="1"/>
      <c r="I259" s="1"/>
      <c r="J259" s="1"/>
      <c r="K259" s="1"/>
      <c r="L259" s="1"/>
      <c r="M259" s="1"/>
      <c r="N259" s="1"/>
      <c r="O259" s="1"/>
      <c r="P259" s="1"/>
      <c r="Q259" s="1"/>
      <c r="R259" s="1"/>
      <c r="S259" s="1"/>
      <c r="T259" s="1"/>
      <c r="U259" s="1"/>
      <c r="V259" s="1"/>
      <c r="W259" s="1"/>
    </row>
    <row r="260" spans="1:23" ht="12.75" customHeight="1" x14ac:dyDescent="0.2">
      <c r="A260" s="24"/>
      <c r="B260" s="24"/>
      <c r="C260" s="1"/>
      <c r="D260" s="25"/>
      <c r="E260" s="25"/>
      <c r="F260" s="25"/>
      <c r="G260" s="25"/>
      <c r="H260" s="1"/>
      <c r="I260" s="1"/>
      <c r="J260" s="1"/>
      <c r="K260" s="1"/>
      <c r="L260" s="1"/>
      <c r="M260" s="1"/>
      <c r="N260" s="1"/>
      <c r="O260" s="1"/>
      <c r="P260" s="1"/>
      <c r="Q260" s="1"/>
      <c r="R260" s="1"/>
      <c r="S260" s="1"/>
      <c r="T260" s="1"/>
      <c r="U260" s="1"/>
      <c r="V260" s="1"/>
      <c r="W260" s="1"/>
    </row>
    <row r="261" spans="1:23" ht="12.75" customHeight="1" x14ac:dyDescent="0.2">
      <c r="A261" s="24"/>
      <c r="B261" s="24"/>
      <c r="C261" s="1"/>
      <c r="D261" s="25"/>
      <c r="E261" s="25"/>
      <c r="F261" s="25"/>
      <c r="G261" s="25"/>
      <c r="H261" s="1"/>
      <c r="I261" s="1"/>
      <c r="J261" s="1"/>
      <c r="K261" s="1"/>
      <c r="L261" s="1"/>
      <c r="M261" s="1"/>
      <c r="N261" s="1"/>
      <c r="O261" s="1"/>
      <c r="P261" s="1"/>
      <c r="Q261" s="1"/>
      <c r="R261" s="1"/>
      <c r="S261" s="1"/>
      <c r="T261" s="1"/>
      <c r="U261" s="1"/>
      <c r="V261" s="1"/>
      <c r="W261" s="1"/>
    </row>
    <row r="262" spans="1:23" ht="12.75" customHeight="1" x14ac:dyDescent="0.2">
      <c r="A262" s="24"/>
      <c r="B262" s="24"/>
      <c r="C262" s="1"/>
      <c r="D262" s="25"/>
      <c r="E262" s="25"/>
      <c r="F262" s="25"/>
      <c r="G262" s="25"/>
      <c r="H262" s="1"/>
      <c r="I262" s="1"/>
      <c r="J262" s="1"/>
      <c r="K262" s="1"/>
      <c r="L262" s="1"/>
      <c r="M262" s="1"/>
      <c r="N262" s="1"/>
      <c r="O262" s="1"/>
      <c r="P262" s="1"/>
      <c r="Q262" s="1"/>
      <c r="R262" s="1"/>
      <c r="S262" s="1"/>
      <c r="T262" s="1"/>
      <c r="U262" s="1"/>
      <c r="V262" s="1"/>
      <c r="W262" s="1"/>
    </row>
    <row r="263" spans="1:23" ht="12.75" customHeight="1" x14ac:dyDescent="0.2">
      <c r="A263" s="24"/>
      <c r="B263" s="24"/>
      <c r="C263" s="1"/>
      <c r="D263" s="25"/>
      <c r="E263" s="25"/>
      <c r="F263" s="25"/>
      <c r="G263" s="25"/>
      <c r="H263" s="1"/>
      <c r="I263" s="1"/>
      <c r="J263" s="1"/>
      <c r="K263" s="1"/>
      <c r="L263" s="1"/>
      <c r="M263" s="1"/>
      <c r="N263" s="1"/>
      <c r="O263" s="1"/>
      <c r="P263" s="1"/>
      <c r="Q263" s="1"/>
      <c r="R263" s="1"/>
      <c r="S263" s="1"/>
      <c r="T263" s="1"/>
      <c r="U263" s="1"/>
      <c r="V263" s="1"/>
      <c r="W263" s="1"/>
    </row>
    <row r="264" spans="1:23" ht="12.75" customHeight="1" x14ac:dyDescent="0.2">
      <c r="A264" s="24"/>
      <c r="B264" s="24"/>
      <c r="C264" s="1"/>
      <c r="D264" s="25"/>
      <c r="E264" s="25"/>
      <c r="F264" s="25"/>
      <c r="G264" s="25"/>
      <c r="H264" s="1"/>
      <c r="I264" s="1"/>
      <c r="J264" s="1"/>
      <c r="K264" s="1"/>
      <c r="L264" s="1"/>
      <c r="M264" s="1"/>
      <c r="N264" s="1"/>
      <c r="O264" s="1"/>
      <c r="P264" s="1"/>
      <c r="Q264" s="1"/>
      <c r="R264" s="1"/>
      <c r="S264" s="1"/>
      <c r="T264" s="1"/>
      <c r="U264" s="1"/>
      <c r="V264" s="1"/>
      <c r="W264" s="1"/>
    </row>
    <row r="265" spans="1:23" ht="12.75" customHeight="1" x14ac:dyDescent="0.2">
      <c r="A265" s="24"/>
      <c r="B265" s="24"/>
      <c r="C265" s="1"/>
      <c r="D265" s="25"/>
      <c r="E265" s="25"/>
      <c r="F265" s="25"/>
      <c r="G265" s="25"/>
      <c r="H265" s="1"/>
      <c r="I265" s="1"/>
      <c r="J265" s="1"/>
      <c r="K265" s="1"/>
      <c r="L265" s="1"/>
      <c r="M265" s="1"/>
      <c r="N265" s="1"/>
      <c r="O265" s="1"/>
      <c r="P265" s="1"/>
      <c r="Q265" s="1"/>
      <c r="R265" s="1"/>
      <c r="S265" s="1"/>
      <c r="T265" s="1"/>
      <c r="U265" s="1"/>
      <c r="V265" s="1"/>
      <c r="W265" s="1"/>
    </row>
    <row r="266" spans="1:23" ht="12.75" customHeight="1" x14ac:dyDescent="0.2">
      <c r="A266" s="24"/>
      <c r="B266" s="24"/>
      <c r="C266" s="1"/>
      <c r="D266" s="25"/>
      <c r="E266" s="25"/>
      <c r="F266" s="25"/>
      <c r="G266" s="25"/>
      <c r="H266" s="1"/>
      <c r="I266" s="1"/>
      <c r="J266" s="1"/>
      <c r="K266" s="1"/>
      <c r="L266" s="1"/>
      <c r="M266" s="1"/>
      <c r="N266" s="1"/>
      <c r="O266" s="1"/>
      <c r="P266" s="1"/>
      <c r="Q266" s="1"/>
      <c r="R266" s="1"/>
      <c r="S266" s="1"/>
      <c r="T266" s="1"/>
      <c r="U266" s="1"/>
      <c r="V266" s="1"/>
      <c r="W266" s="1"/>
    </row>
    <row r="267" spans="1:23" ht="12.75" customHeight="1" x14ac:dyDescent="0.2">
      <c r="A267" s="24"/>
      <c r="B267" s="24"/>
      <c r="C267" s="1"/>
      <c r="D267" s="25"/>
      <c r="E267" s="25"/>
      <c r="F267" s="25"/>
      <c r="G267" s="25"/>
      <c r="H267" s="1"/>
      <c r="I267" s="1"/>
      <c r="J267" s="1"/>
      <c r="K267" s="1"/>
      <c r="L267" s="1"/>
      <c r="M267" s="1"/>
      <c r="N267" s="1"/>
      <c r="O267" s="1"/>
      <c r="P267" s="1"/>
      <c r="Q267" s="1"/>
      <c r="R267" s="1"/>
      <c r="S267" s="1"/>
      <c r="T267" s="1"/>
      <c r="U267" s="1"/>
      <c r="V267" s="1"/>
      <c r="W267" s="1"/>
    </row>
    <row r="268" spans="1:23" ht="12.75" customHeight="1" x14ac:dyDescent="0.2">
      <c r="A268" s="24"/>
      <c r="B268" s="24"/>
      <c r="C268" s="1"/>
      <c r="D268" s="25"/>
      <c r="E268" s="25"/>
      <c r="F268" s="25"/>
      <c r="G268" s="25"/>
      <c r="H268" s="1"/>
      <c r="I268" s="1"/>
      <c r="J268" s="1"/>
      <c r="K268" s="1"/>
      <c r="L268" s="1"/>
      <c r="M268" s="1"/>
      <c r="N268" s="1"/>
      <c r="O268" s="1"/>
      <c r="P268" s="1"/>
      <c r="Q268" s="1"/>
      <c r="R268" s="1"/>
      <c r="S268" s="1"/>
      <c r="T268" s="1"/>
      <c r="U268" s="1"/>
      <c r="V268" s="1"/>
      <c r="W268" s="1"/>
    </row>
    <row r="269" spans="1:23" ht="12.75" customHeight="1" x14ac:dyDescent="0.2">
      <c r="A269" s="24"/>
      <c r="B269" s="24"/>
      <c r="C269" s="1"/>
      <c r="D269" s="25"/>
      <c r="E269" s="25"/>
      <c r="F269" s="25"/>
      <c r="G269" s="25"/>
      <c r="H269" s="1"/>
      <c r="I269" s="1"/>
      <c r="J269" s="1"/>
      <c r="K269" s="1"/>
      <c r="L269" s="1"/>
      <c r="M269" s="1"/>
      <c r="N269" s="1"/>
      <c r="O269" s="1"/>
      <c r="P269" s="1"/>
      <c r="Q269" s="1"/>
      <c r="R269" s="1"/>
      <c r="S269" s="1"/>
      <c r="T269" s="1"/>
      <c r="U269" s="1"/>
      <c r="V269" s="1"/>
      <c r="W269" s="1"/>
    </row>
    <row r="270" spans="1:23" ht="12.75" customHeight="1" x14ac:dyDescent="0.2">
      <c r="A270" s="24"/>
      <c r="B270" s="24"/>
      <c r="C270" s="1"/>
      <c r="D270" s="25"/>
      <c r="E270" s="25"/>
      <c r="F270" s="25"/>
      <c r="G270" s="25"/>
      <c r="H270" s="1"/>
      <c r="I270" s="1"/>
      <c r="J270" s="1"/>
      <c r="K270" s="1"/>
      <c r="L270" s="1"/>
      <c r="M270" s="1"/>
      <c r="N270" s="1"/>
      <c r="O270" s="1"/>
      <c r="P270" s="1"/>
      <c r="Q270" s="1"/>
      <c r="R270" s="1"/>
      <c r="S270" s="1"/>
      <c r="T270" s="1"/>
      <c r="U270" s="1"/>
      <c r="V270" s="1"/>
      <c r="W270" s="1"/>
    </row>
    <row r="271" spans="1:23" ht="12.75" customHeight="1" x14ac:dyDescent="0.2">
      <c r="A271" s="24"/>
      <c r="B271" s="24"/>
      <c r="C271" s="1"/>
      <c r="D271" s="25"/>
      <c r="E271" s="25"/>
      <c r="F271" s="25"/>
      <c r="G271" s="25"/>
      <c r="H271" s="1"/>
      <c r="I271" s="1"/>
      <c r="J271" s="1"/>
      <c r="K271" s="1"/>
      <c r="L271" s="1"/>
      <c r="M271" s="1"/>
      <c r="N271" s="1"/>
      <c r="O271" s="1"/>
      <c r="P271" s="1"/>
      <c r="Q271" s="1"/>
      <c r="R271" s="1"/>
      <c r="S271" s="1"/>
      <c r="T271" s="1"/>
      <c r="U271" s="1"/>
      <c r="V271" s="1"/>
      <c r="W271" s="1"/>
    </row>
    <row r="272" spans="1:23" ht="12.75" customHeight="1" x14ac:dyDescent="0.2">
      <c r="A272" s="24"/>
      <c r="B272" s="24"/>
      <c r="C272" s="1"/>
      <c r="D272" s="25"/>
      <c r="E272" s="25"/>
      <c r="F272" s="25"/>
      <c r="G272" s="25"/>
      <c r="H272" s="1"/>
      <c r="I272" s="1"/>
      <c r="J272" s="1"/>
      <c r="K272" s="1"/>
      <c r="L272" s="1"/>
      <c r="M272" s="1"/>
      <c r="N272" s="1"/>
      <c r="O272" s="1"/>
      <c r="P272" s="1"/>
      <c r="Q272" s="1"/>
      <c r="R272" s="1"/>
      <c r="S272" s="1"/>
      <c r="T272" s="1"/>
      <c r="U272" s="1"/>
      <c r="V272" s="1"/>
      <c r="W272" s="1"/>
    </row>
    <row r="273" spans="1:23" ht="12.75" customHeight="1" x14ac:dyDescent="0.2">
      <c r="A273" s="24"/>
      <c r="B273" s="24"/>
      <c r="C273" s="1"/>
      <c r="D273" s="25"/>
      <c r="E273" s="25"/>
      <c r="F273" s="25"/>
      <c r="G273" s="25"/>
      <c r="H273" s="1"/>
      <c r="I273" s="1"/>
      <c r="J273" s="1"/>
      <c r="K273" s="1"/>
      <c r="L273" s="1"/>
      <c r="M273" s="1"/>
      <c r="N273" s="1"/>
      <c r="O273" s="1"/>
      <c r="P273" s="1"/>
      <c r="Q273" s="1"/>
      <c r="R273" s="1"/>
      <c r="S273" s="1"/>
      <c r="T273" s="1"/>
      <c r="U273" s="1"/>
      <c r="V273" s="1"/>
      <c r="W273" s="1"/>
    </row>
    <row r="274" spans="1:23" ht="12.75" customHeight="1" x14ac:dyDescent="0.2">
      <c r="A274" s="24"/>
      <c r="B274" s="24"/>
      <c r="C274" s="1"/>
      <c r="D274" s="25"/>
      <c r="E274" s="25"/>
      <c r="F274" s="25"/>
      <c r="G274" s="25"/>
      <c r="H274" s="1"/>
      <c r="I274" s="1"/>
      <c r="J274" s="1"/>
      <c r="K274" s="1"/>
      <c r="L274" s="1"/>
      <c r="M274" s="1"/>
      <c r="N274" s="1"/>
      <c r="O274" s="1"/>
      <c r="P274" s="1"/>
      <c r="Q274" s="1"/>
      <c r="R274" s="1"/>
      <c r="S274" s="1"/>
      <c r="T274" s="1"/>
      <c r="U274" s="1"/>
      <c r="V274" s="1"/>
      <c r="W274" s="1"/>
    </row>
    <row r="275" spans="1:23" ht="12.75" customHeight="1" x14ac:dyDescent="0.2">
      <c r="A275" s="24"/>
      <c r="B275" s="24"/>
      <c r="C275" s="1"/>
      <c r="D275" s="25"/>
      <c r="E275" s="25"/>
      <c r="F275" s="25"/>
      <c r="G275" s="25"/>
      <c r="H275" s="1"/>
      <c r="I275" s="1"/>
      <c r="J275" s="1"/>
      <c r="K275" s="1"/>
      <c r="L275" s="1"/>
      <c r="M275" s="1"/>
      <c r="N275" s="1"/>
      <c r="O275" s="1"/>
      <c r="P275" s="1"/>
      <c r="Q275" s="1"/>
      <c r="R275" s="1"/>
      <c r="S275" s="1"/>
      <c r="T275" s="1"/>
      <c r="U275" s="1"/>
      <c r="V275" s="1"/>
      <c r="W275" s="1"/>
    </row>
    <row r="276" spans="1:23" ht="12.75" customHeight="1" x14ac:dyDescent="0.2">
      <c r="A276" s="24"/>
      <c r="B276" s="24"/>
      <c r="C276" s="1"/>
      <c r="D276" s="25"/>
      <c r="E276" s="25"/>
      <c r="F276" s="25"/>
      <c r="G276" s="25"/>
      <c r="H276" s="1"/>
      <c r="I276" s="1"/>
      <c r="J276" s="1"/>
      <c r="K276" s="1"/>
      <c r="L276" s="1"/>
      <c r="M276" s="1"/>
      <c r="N276" s="1"/>
      <c r="O276" s="1"/>
      <c r="P276" s="1"/>
      <c r="Q276" s="1"/>
      <c r="R276" s="1"/>
      <c r="S276" s="1"/>
      <c r="T276" s="1"/>
      <c r="U276" s="1"/>
      <c r="V276" s="1"/>
      <c r="W276" s="1"/>
    </row>
    <row r="277" spans="1:23" ht="12.75" customHeight="1" x14ac:dyDescent="0.2">
      <c r="A277" s="24"/>
      <c r="B277" s="24"/>
      <c r="C277" s="1"/>
      <c r="D277" s="25"/>
      <c r="E277" s="25"/>
      <c r="F277" s="25"/>
      <c r="G277" s="25"/>
      <c r="H277" s="1"/>
      <c r="I277" s="1"/>
      <c r="J277" s="1"/>
      <c r="K277" s="1"/>
      <c r="L277" s="1"/>
      <c r="M277" s="1"/>
      <c r="N277" s="1"/>
      <c r="O277" s="1"/>
      <c r="P277" s="1"/>
      <c r="Q277" s="1"/>
      <c r="R277" s="1"/>
      <c r="S277" s="1"/>
      <c r="T277" s="1"/>
      <c r="U277" s="1"/>
      <c r="V277" s="1"/>
      <c r="W277" s="1"/>
    </row>
    <row r="278" spans="1:23" ht="12.75" customHeight="1" x14ac:dyDescent="0.2">
      <c r="A278" s="24"/>
      <c r="B278" s="24"/>
      <c r="C278" s="1"/>
      <c r="D278" s="25"/>
      <c r="E278" s="25"/>
      <c r="F278" s="25"/>
      <c r="G278" s="25"/>
      <c r="H278" s="1"/>
      <c r="I278" s="1"/>
      <c r="J278" s="1"/>
      <c r="K278" s="1"/>
      <c r="L278" s="1"/>
      <c r="M278" s="1"/>
      <c r="N278" s="1"/>
      <c r="O278" s="1"/>
      <c r="P278" s="1"/>
      <c r="Q278" s="1"/>
      <c r="R278" s="1"/>
      <c r="S278" s="1"/>
      <c r="T278" s="1"/>
      <c r="U278" s="1"/>
      <c r="V278" s="1"/>
      <c r="W278" s="1"/>
    </row>
    <row r="279" spans="1:23" ht="12.75" customHeight="1" x14ac:dyDescent="0.2">
      <c r="A279" s="24"/>
      <c r="B279" s="24"/>
      <c r="C279" s="1"/>
      <c r="D279" s="25"/>
      <c r="E279" s="25"/>
      <c r="F279" s="25"/>
      <c r="G279" s="25"/>
      <c r="H279" s="1"/>
      <c r="I279" s="1"/>
      <c r="J279" s="1"/>
      <c r="K279" s="1"/>
      <c r="L279" s="1"/>
      <c r="M279" s="1"/>
      <c r="N279" s="1"/>
      <c r="O279" s="1"/>
      <c r="P279" s="1"/>
      <c r="Q279" s="1"/>
      <c r="R279" s="1"/>
      <c r="S279" s="1"/>
      <c r="T279" s="1"/>
      <c r="U279" s="1"/>
      <c r="V279" s="1"/>
      <c r="W279" s="1"/>
    </row>
    <row r="280" spans="1:23" ht="12.75" customHeight="1" x14ac:dyDescent="0.2">
      <c r="A280" s="24"/>
      <c r="B280" s="24"/>
      <c r="C280" s="1"/>
      <c r="D280" s="25"/>
      <c r="E280" s="25"/>
      <c r="F280" s="25"/>
      <c r="G280" s="25"/>
      <c r="H280" s="1"/>
      <c r="I280" s="1"/>
      <c r="J280" s="1"/>
      <c r="K280" s="1"/>
      <c r="L280" s="1"/>
      <c r="M280" s="1"/>
      <c r="N280" s="1"/>
      <c r="O280" s="1"/>
      <c r="P280" s="1"/>
      <c r="Q280" s="1"/>
      <c r="R280" s="1"/>
      <c r="S280" s="1"/>
      <c r="T280" s="1"/>
      <c r="U280" s="1"/>
      <c r="V280" s="1"/>
      <c r="W280" s="1"/>
    </row>
    <row r="281" spans="1:23" ht="12.75" customHeight="1" x14ac:dyDescent="0.2">
      <c r="A281" s="24"/>
      <c r="B281" s="24"/>
      <c r="C281" s="1"/>
      <c r="D281" s="25"/>
      <c r="E281" s="25"/>
      <c r="F281" s="25"/>
      <c r="G281" s="25"/>
      <c r="H281" s="1"/>
      <c r="I281" s="1"/>
      <c r="J281" s="1"/>
      <c r="K281" s="1"/>
      <c r="L281" s="1"/>
      <c r="M281" s="1"/>
      <c r="N281" s="1"/>
      <c r="O281" s="1"/>
      <c r="P281" s="1"/>
      <c r="Q281" s="1"/>
      <c r="R281" s="1"/>
      <c r="S281" s="1"/>
      <c r="T281" s="1"/>
      <c r="U281" s="1"/>
      <c r="V281" s="1"/>
      <c r="W281" s="1"/>
    </row>
    <row r="282" spans="1:23" ht="12.75" customHeight="1" x14ac:dyDescent="0.2">
      <c r="A282" s="24"/>
      <c r="B282" s="24"/>
      <c r="C282" s="1"/>
      <c r="D282" s="25"/>
      <c r="E282" s="25"/>
      <c r="F282" s="25"/>
      <c r="G282" s="25"/>
      <c r="H282" s="1"/>
      <c r="I282" s="1"/>
      <c r="J282" s="1"/>
      <c r="K282" s="1"/>
      <c r="L282" s="1"/>
      <c r="M282" s="1"/>
      <c r="N282" s="1"/>
      <c r="O282" s="1"/>
      <c r="P282" s="1"/>
      <c r="Q282" s="1"/>
      <c r="R282" s="1"/>
      <c r="S282" s="1"/>
      <c r="T282" s="1"/>
      <c r="U282" s="1"/>
      <c r="V282" s="1"/>
      <c r="W282" s="1"/>
    </row>
    <row r="283" spans="1:23" ht="12.75" customHeight="1" x14ac:dyDescent="0.2">
      <c r="A283" s="24"/>
      <c r="B283" s="24"/>
      <c r="C283" s="1"/>
      <c r="D283" s="25"/>
      <c r="E283" s="25"/>
      <c r="F283" s="25"/>
      <c r="G283" s="25"/>
      <c r="H283" s="1"/>
      <c r="I283" s="1"/>
      <c r="J283" s="1"/>
      <c r="K283" s="1"/>
      <c r="L283" s="1"/>
      <c r="M283" s="1"/>
      <c r="N283" s="1"/>
      <c r="O283" s="1"/>
      <c r="P283" s="1"/>
      <c r="Q283" s="1"/>
      <c r="R283" s="1"/>
      <c r="S283" s="1"/>
      <c r="T283" s="1"/>
      <c r="U283" s="1"/>
      <c r="V283" s="1"/>
      <c r="W283" s="1"/>
    </row>
    <row r="284" spans="1:23" ht="12.75" customHeight="1" x14ac:dyDescent="0.2">
      <c r="A284" s="24"/>
      <c r="B284" s="24"/>
      <c r="C284" s="1"/>
      <c r="D284" s="25"/>
      <c r="E284" s="25"/>
      <c r="F284" s="25"/>
      <c r="G284" s="25"/>
      <c r="H284" s="1"/>
      <c r="I284" s="1"/>
      <c r="J284" s="1"/>
      <c r="K284" s="1"/>
      <c r="L284" s="1"/>
      <c r="M284" s="1"/>
      <c r="N284" s="1"/>
      <c r="O284" s="1"/>
      <c r="P284" s="1"/>
      <c r="Q284" s="1"/>
      <c r="R284" s="1"/>
      <c r="S284" s="1"/>
      <c r="T284" s="1"/>
      <c r="U284" s="1"/>
      <c r="V284" s="1"/>
      <c r="W284" s="1"/>
    </row>
    <row r="285" spans="1:23" ht="12.75" customHeight="1" x14ac:dyDescent="0.2">
      <c r="A285" s="24"/>
      <c r="B285" s="24"/>
      <c r="C285" s="1"/>
      <c r="D285" s="25"/>
      <c r="E285" s="25"/>
      <c r="F285" s="25"/>
      <c r="G285" s="25"/>
      <c r="H285" s="1"/>
      <c r="I285" s="1"/>
      <c r="J285" s="1"/>
      <c r="K285" s="1"/>
      <c r="L285" s="1"/>
      <c r="M285" s="1"/>
      <c r="N285" s="1"/>
      <c r="O285" s="1"/>
      <c r="P285" s="1"/>
      <c r="Q285" s="1"/>
      <c r="R285" s="1"/>
      <c r="S285" s="1"/>
      <c r="T285" s="1"/>
      <c r="U285" s="1"/>
      <c r="V285" s="1"/>
      <c r="W285" s="1"/>
    </row>
    <row r="286" spans="1:23" ht="12.75" customHeight="1" x14ac:dyDescent="0.2">
      <c r="A286" s="24"/>
      <c r="B286" s="24"/>
      <c r="C286" s="1"/>
      <c r="D286" s="25"/>
      <c r="E286" s="25"/>
      <c r="F286" s="25"/>
      <c r="G286" s="25"/>
      <c r="H286" s="1"/>
      <c r="I286" s="1"/>
      <c r="J286" s="1"/>
      <c r="K286" s="1"/>
      <c r="L286" s="1"/>
      <c r="M286" s="1"/>
      <c r="N286" s="1"/>
      <c r="O286" s="1"/>
      <c r="P286" s="1"/>
      <c r="Q286" s="1"/>
      <c r="R286" s="1"/>
      <c r="S286" s="1"/>
      <c r="T286" s="1"/>
      <c r="U286" s="1"/>
      <c r="V286" s="1"/>
      <c r="W286" s="1"/>
    </row>
    <row r="287" spans="1:23" ht="12.75" customHeight="1" x14ac:dyDescent="0.2">
      <c r="A287" s="24"/>
      <c r="B287" s="24"/>
      <c r="C287" s="1"/>
      <c r="D287" s="25"/>
      <c r="E287" s="25"/>
      <c r="F287" s="25"/>
      <c r="G287" s="25"/>
      <c r="H287" s="1"/>
      <c r="I287" s="1"/>
      <c r="J287" s="1"/>
      <c r="K287" s="1"/>
      <c r="L287" s="1"/>
      <c r="M287" s="1"/>
      <c r="N287" s="1"/>
      <c r="O287" s="1"/>
      <c r="P287" s="1"/>
      <c r="Q287" s="1"/>
      <c r="R287" s="1"/>
      <c r="S287" s="1"/>
      <c r="T287" s="1"/>
      <c r="U287" s="1"/>
      <c r="V287" s="1"/>
      <c r="W287" s="1"/>
    </row>
    <row r="288" spans="1:23" ht="12.75" customHeight="1" x14ac:dyDescent="0.2">
      <c r="A288" s="24"/>
      <c r="B288" s="24"/>
      <c r="C288" s="1"/>
      <c r="D288" s="25"/>
      <c r="E288" s="25"/>
      <c r="F288" s="25"/>
      <c r="G288" s="25"/>
      <c r="H288" s="1"/>
      <c r="I288" s="1"/>
      <c r="J288" s="1"/>
      <c r="K288" s="1"/>
      <c r="L288" s="1"/>
      <c r="M288" s="1"/>
      <c r="N288" s="1"/>
      <c r="O288" s="1"/>
      <c r="P288" s="1"/>
      <c r="Q288" s="1"/>
      <c r="R288" s="1"/>
      <c r="S288" s="1"/>
      <c r="T288" s="1"/>
      <c r="U288" s="1"/>
      <c r="V288" s="1"/>
      <c r="W288" s="1"/>
    </row>
    <row r="289" spans="1:23" ht="12.75" customHeight="1" x14ac:dyDescent="0.2">
      <c r="A289" s="24"/>
      <c r="B289" s="24"/>
      <c r="C289" s="1"/>
      <c r="D289" s="25"/>
      <c r="E289" s="25"/>
      <c r="F289" s="25"/>
      <c r="G289" s="25"/>
      <c r="H289" s="1"/>
      <c r="I289" s="1"/>
      <c r="J289" s="1"/>
      <c r="K289" s="1"/>
      <c r="L289" s="1"/>
      <c r="M289" s="1"/>
      <c r="N289" s="1"/>
      <c r="O289" s="1"/>
      <c r="P289" s="1"/>
      <c r="Q289" s="1"/>
      <c r="R289" s="1"/>
      <c r="S289" s="1"/>
      <c r="T289" s="1"/>
      <c r="U289" s="1"/>
      <c r="V289" s="1"/>
      <c r="W289" s="1"/>
    </row>
    <row r="290" spans="1:23" ht="12.75" customHeight="1" x14ac:dyDescent="0.2">
      <c r="A290" s="24"/>
      <c r="B290" s="24"/>
      <c r="C290" s="1"/>
      <c r="D290" s="25"/>
      <c r="E290" s="25"/>
      <c r="F290" s="25"/>
      <c r="G290" s="25"/>
      <c r="H290" s="1"/>
      <c r="I290" s="1"/>
      <c r="J290" s="1"/>
      <c r="K290" s="1"/>
      <c r="L290" s="1"/>
      <c r="M290" s="1"/>
      <c r="N290" s="1"/>
      <c r="O290" s="1"/>
      <c r="P290" s="1"/>
      <c r="Q290" s="1"/>
      <c r="R290" s="1"/>
      <c r="S290" s="1"/>
      <c r="T290" s="1"/>
      <c r="U290" s="1"/>
      <c r="V290" s="1"/>
      <c r="W290" s="1"/>
    </row>
    <row r="291" spans="1:23" ht="12.75" customHeight="1" x14ac:dyDescent="0.2">
      <c r="A291" s="24"/>
      <c r="B291" s="24"/>
      <c r="C291" s="1"/>
      <c r="D291" s="25"/>
      <c r="E291" s="25"/>
      <c r="F291" s="25"/>
      <c r="G291" s="25"/>
      <c r="H291" s="1"/>
      <c r="I291" s="1"/>
      <c r="J291" s="1"/>
      <c r="K291" s="1"/>
      <c r="L291" s="1"/>
      <c r="M291" s="1"/>
      <c r="N291" s="1"/>
      <c r="O291" s="1"/>
      <c r="P291" s="1"/>
      <c r="Q291" s="1"/>
      <c r="R291" s="1"/>
      <c r="S291" s="1"/>
      <c r="T291" s="1"/>
      <c r="U291" s="1"/>
      <c r="V291" s="1"/>
      <c r="W291" s="1"/>
    </row>
    <row r="292" spans="1:23" ht="12.75" customHeight="1" x14ac:dyDescent="0.2">
      <c r="A292" s="24"/>
      <c r="B292" s="24"/>
      <c r="C292" s="1"/>
      <c r="D292" s="25"/>
      <c r="E292" s="25"/>
      <c r="F292" s="25"/>
      <c r="G292" s="25"/>
      <c r="H292" s="1"/>
      <c r="I292" s="1"/>
      <c r="J292" s="1"/>
      <c r="K292" s="1"/>
      <c r="L292" s="1"/>
      <c r="M292" s="1"/>
      <c r="N292" s="1"/>
      <c r="O292" s="1"/>
      <c r="P292" s="1"/>
      <c r="Q292" s="1"/>
      <c r="R292" s="1"/>
      <c r="S292" s="1"/>
      <c r="T292" s="1"/>
      <c r="U292" s="1"/>
      <c r="V292" s="1"/>
      <c r="W292" s="1"/>
    </row>
    <row r="293" spans="1:23" ht="12.75" customHeight="1" x14ac:dyDescent="0.2">
      <c r="A293" s="24"/>
      <c r="B293" s="24"/>
      <c r="C293" s="1"/>
      <c r="D293" s="25"/>
      <c r="E293" s="25"/>
      <c r="F293" s="25"/>
      <c r="G293" s="25"/>
      <c r="H293" s="1"/>
      <c r="I293" s="1"/>
      <c r="J293" s="1"/>
      <c r="K293" s="1"/>
      <c r="L293" s="1"/>
      <c r="M293" s="1"/>
      <c r="N293" s="1"/>
      <c r="O293" s="1"/>
      <c r="P293" s="1"/>
      <c r="Q293" s="1"/>
      <c r="R293" s="1"/>
      <c r="S293" s="1"/>
      <c r="T293" s="1"/>
      <c r="U293" s="1"/>
      <c r="V293" s="1"/>
      <c r="W293" s="1"/>
    </row>
    <row r="294" spans="1:23" ht="12.75" customHeight="1" x14ac:dyDescent="0.2">
      <c r="A294" s="24"/>
      <c r="B294" s="24"/>
      <c r="C294" s="1"/>
      <c r="D294" s="25"/>
      <c r="E294" s="25"/>
      <c r="F294" s="25"/>
      <c r="G294" s="25"/>
      <c r="H294" s="1"/>
      <c r="I294" s="1"/>
      <c r="J294" s="1"/>
      <c r="K294" s="1"/>
      <c r="L294" s="1"/>
      <c r="M294" s="1"/>
      <c r="N294" s="1"/>
      <c r="O294" s="1"/>
      <c r="P294" s="1"/>
      <c r="Q294" s="1"/>
      <c r="R294" s="1"/>
      <c r="S294" s="1"/>
      <c r="T294" s="1"/>
      <c r="U294" s="1"/>
      <c r="V294" s="1"/>
      <c r="W294" s="1"/>
    </row>
    <row r="295" spans="1:23" ht="12.75" customHeight="1" x14ac:dyDescent="0.2">
      <c r="A295" s="24"/>
      <c r="B295" s="24"/>
      <c r="C295" s="1"/>
      <c r="D295" s="25"/>
      <c r="E295" s="25"/>
      <c r="F295" s="25"/>
      <c r="G295" s="25"/>
      <c r="H295" s="1"/>
      <c r="I295" s="1"/>
      <c r="J295" s="1"/>
      <c r="K295" s="1"/>
      <c r="L295" s="1"/>
      <c r="M295" s="1"/>
      <c r="N295" s="1"/>
      <c r="O295" s="1"/>
      <c r="P295" s="1"/>
      <c r="Q295" s="1"/>
      <c r="R295" s="1"/>
      <c r="S295" s="1"/>
      <c r="T295" s="1"/>
      <c r="U295" s="1"/>
      <c r="V295" s="1"/>
      <c r="W295" s="1"/>
    </row>
    <row r="296" spans="1:23" ht="12.75" customHeight="1" x14ac:dyDescent="0.2">
      <c r="A296" s="24"/>
      <c r="B296" s="24"/>
      <c r="C296" s="1"/>
      <c r="D296" s="25"/>
      <c r="E296" s="25"/>
      <c r="F296" s="25"/>
      <c r="G296" s="25"/>
      <c r="H296" s="1"/>
      <c r="I296" s="1"/>
      <c r="J296" s="1"/>
      <c r="K296" s="1"/>
      <c r="L296" s="1"/>
      <c r="M296" s="1"/>
      <c r="N296" s="1"/>
      <c r="O296" s="1"/>
      <c r="P296" s="1"/>
      <c r="Q296" s="1"/>
      <c r="R296" s="1"/>
      <c r="S296" s="1"/>
      <c r="T296" s="1"/>
      <c r="U296" s="1"/>
      <c r="V296" s="1"/>
      <c r="W296" s="1"/>
    </row>
    <row r="297" spans="1:23" ht="12.75" customHeight="1" x14ac:dyDescent="0.2">
      <c r="A297" s="24"/>
      <c r="B297" s="24"/>
      <c r="C297" s="1"/>
      <c r="D297" s="25"/>
      <c r="E297" s="25"/>
      <c r="F297" s="25"/>
      <c r="G297" s="25"/>
      <c r="H297" s="1"/>
      <c r="I297" s="1"/>
      <c r="J297" s="1"/>
      <c r="K297" s="1"/>
      <c r="L297" s="1"/>
      <c r="M297" s="1"/>
      <c r="N297" s="1"/>
      <c r="O297" s="1"/>
      <c r="P297" s="1"/>
      <c r="Q297" s="1"/>
      <c r="R297" s="1"/>
      <c r="S297" s="1"/>
      <c r="T297" s="1"/>
      <c r="U297" s="1"/>
      <c r="V297" s="1"/>
      <c r="W297" s="1"/>
    </row>
    <row r="298" spans="1:23" ht="12.75" customHeight="1" x14ac:dyDescent="0.2">
      <c r="A298" s="24"/>
      <c r="B298" s="24"/>
      <c r="C298" s="1"/>
      <c r="D298" s="25"/>
      <c r="E298" s="25"/>
      <c r="F298" s="25"/>
      <c r="G298" s="25"/>
      <c r="H298" s="1"/>
      <c r="I298" s="1"/>
      <c r="J298" s="1"/>
      <c r="K298" s="1"/>
      <c r="L298" s="1"/>
      <c r="M298" s="1"/>
      <c r="N298" s="1"/>
      <c r="O298" s="1"/>
      <c r="P298" s="1"/>
      <c r="Q298" s="1"/>
      <c r="R298" s="1"/>
      <c r="S298" s="1"/>
      <c r="T298" s="1"/>
      <c r="U298" s="1"/>
      <c r="V298" s="1"/>
      <c r="W298" s="1"/>
    </row>
    <row r="299" spans="1:23" ht="12.75" customHeight="1" x14ac:dyDescent="0.2">
      <c r="A299" s="24"/>
      <c r="B299" s="24"/>
      <c r="C299" s="1"/>
      <c r="D299" s="25"/>
      <c r="E299" s="25"/>
      <c r="F299" s="25"/>
      <c r="G299" s="25"/>
      <c r="H299" s="1"/>
      <c r="I299" s="1"/>
      <c r="J299" s="1"/>
      <c r="K299" s="1"/>
      <c r="L299" s="1"/>
      <c r="M299" s="1"/>
      <c r="N299" s="1"/>
      <c r="O299" s="1"/>
      <c r="P299" s="1"/>
      <c r="Q299" s="1"/>
      <c r="R299" s="1"/>
      <c r="S299" s="1"/>
      <c r="T299" s="1"/>
      <c r="U299" s="1"/>
      <c r="V299" s="1"/>
      <c r="W299" s="1"/>
    </row>
    <row r="300" spans="1:23" ht="12.75" customHeight="1" x14ac:dyDescent="0.2">
      <c r="A300" s="24"/>
      <c r="B300" s="24"/>
      <c r="C300" s="1"/>
      <c r="D300" s="25"/>
      <c r="E300" s="25"/>
      <c r="F300" s="25"/>
      <c r="G300" s="25"/>
      <c r="H300" s="1"/>
      <c r="I300" s="1"/>
      <c r="J300" s="1"/>
      <c r="K300" s="1"/>
      <c r="L300" s="1"/>
      <c r="M300" s="1"/>
      <c r="N300" s="1"/>
      <c r="O300" s="1"/>
      <c r="P300" s="1"/>
      <c r="Q300" s="1"/>
      <c r="R300" s="1"/>
      <c r="S300" s="1"/>
      <c r="T300" s="1"/>
      <c r="U300" s="1"/>
      <c r="V300" s="1"/>
      <c r="W300" s="1"/>
    </row>
    <row r="301" spans="1:23" ht="12.75" customHeight="1" x14ac:dyDescent="0.2">
      <c r="A301" s="24"/>
      <c r="B301" s="24"/>
      <c r="C301" s="1"/>
      <c r="D301" s="25"/>
      <c r="E301" s="25"/>
      <c r="F301" s="25"/>
      <c r="G301" s="25"/>
      <c r="H301" s="1"/>
      <c r="I301" s="1"/>
      <c r="J301" s="1"/>
      <c r="K301" s="1"/>
      <c r="L301" s="1"/>
      <c r="M301" s="1"/>
      <c r="N301" s="1"/>
      <c r="O301" s="1"/>
      <c r="P301" s="1"/>
      <c r="Q301" s="1"/>
      <c r="R301" s="1"/>
      <c r="S301" s="1"/>
      <c r="T301" s="1"/>
      <c r="U301" s="1"/>
      <c r="V301" s="1"/>
      <c r="W301" s="1"/>
    </row>
    <row r="302" spans="1:23" ht="12.75" customHeight="1" x14ac:dyDescent="0.2">
      <c r="A302" s="24"/>
      <c r="B302" s="24"/>
      <c r="C302" s="1"/>
      <c r="D302" s="25"/>
      <c r="E302" s="25"/>
      <c r="F302" s="25"/>
      <c r="G302" s="25"/>
      <c r="H302" s="1"/>
      <c r="I302" s="1"/>
      <c r="J302" s="1"/>
      <c r="K302" s="1"/>
      <c r="L302" s="1"/>
      <c r="M302" s="1"/>
      <c r="N302" s="1"/>
      <c r="O302" s="1"/>
      <c r="P302" s="1"/>
      <c r="Q302" s="1"/>
      <c r="R302" s="1"/>
      <c r="S302" s="1"/>
      <c r="T302" s="1"/>
      <c r="U302" s="1"/>
      <c r="V302" s="1"/>
      <c r="W302" s="1"/>
    </row>
    <row r="303" spans="1:23" ht="12.75" customHeight="1" x14ac:dyDescent="0.2">
      <c r="A303" s="24"/>
      <c r="B303" s="24"/>
      <c r="C303" s="1"/>
      <c r="D303" s="25"/>
      <c r="E303" s="25"/>
      <c r="F303" s="25"/>
      <c r="G303" s="25"/>
      <c r="H303" s="1"/>
      <c r="I303" s="1"/>
      <c r="J303" s="1"/>
      <c r="K303" s="1"/>
      <c r="L303" s="1"/>
      <c r="M303" s="1"/>
      <c r="N303" s="1"/>
      <c r="O303" s="1"/>
      <c r="P303" s="1"/>
      <c r="Q303" s="1"/>
      <c r="R303" s="1"/>
      <c r="S303" s="1"/>
      <c r="T303" s="1"/>
      <c r="U303" s="1"/>
      <c r="V303" s="1"/>
      <c r="W303" s="1"/>
    </row>
    <row r="304" spans="1:23" ht="12.75" customHeight="1" x14ac:dyDescent="0.2">
      <c r="A304" s="24"/>
      <c r="B304" s="24"/>
      <c r="C304" s="1"/>
      <c r="D304" s="25"/>
      <c r="E304" s="25"/>
      <c r="F304" s="25"/>
      <c r="G304" s="25"/>
      <c r="H304" s="1"/>
      <c r="I304" s="1"/>
      <c r="J304" s="1"/>
      <c r="K304" s="1"/>
      <c r="L304" s="1"/>
      <c r="M304" s="1"/>
      <c r="N304" s="1"/>
      <c r="O304" s="1"/>
      <c r="P304" s="1"/>
      <c r="Q304" s="1"/>
      <c r="R304" s="1"/>
      <c r="S304" s="1"/>
      <c r="T304" s="1"/>
      <c r="U304" s="1"/>
      <c r="V304" s="1"/>
      <c r="W304" s="1"/>
    </row>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row r="1001" ht="12.75" customHeight="1" x14ac:dyDescent="0.2"/>
    <row r="1002" ht="12.75" customHeight="1" x14ac:dyDescent="0.2"/>
  </sheetData>
  <autoFilter ref="A3:G104" xr:uid="{00000000-0009-0000-0000-000000000000}">
    <sortState xmlns:xlrd2="http://schemas.microsoft.com/office/spreadsheetml/2017/richdata2" ref="A3:G104">
      <sortCondition ref="A3:A104"/>
    </sortState>
  </autoFilter>
  <mergeCells count="2">
    <mergeCell ref="A1:G1"/>
    <mergeCell ref="C2:D2"/>
  </mergeCells>
  <pageMargins left="0.70866141732283472" right="0.70866141732283472" top="0.74803149606299213" bottom="0.74803149606299213" header="0" footer="0"/>
  <pageSetup paperSize="9" scale="31" fitToHeight="0" orientation="landscape" r:id="rId1"/>
  <headerFooter>
    <oddFooter>&amp;RPÁGINA &amp;P DE</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693"/>
  <sheetViews>
    <sheetView showGridLines="0" tabSelected="1" zoomScale="115" zoomScaleNormal="115" workbookViewId="0">
      <selection activeCell="K100" sqref="K100"/>
    </sheetView>
  </sheetViews>
  <sheetFormatPr defaultColWidth="12.5703125" defaultRowHeight="15" customHeight="1" outlineLevelRow="1" x14ac:dyDescent="0.2"/>
  <cols>
    <col min="1" max="2" width="5.7109375" customWidth="1"/>
    <col min="3" max="3" width="100.7109375" style="323" customWidth="1"/>
    <col min="4" max="4" width="5.7109375" customWidth="1"/>
    <col min="5" max="5" width="12.7109375" customWidth="1"/>
    <col min="6" max="6" width="10.7109375" customWidth="1"/>
    <col min="7" max="7" width="22.7109375" customWidth="1"/>
  </cols>
  <sheetData>
    <row r="1" spans="1:7" ht="12.75" customHeight="1" x14ac:dyDescent="0.2">
      <c r="A1" s="383"/>
      <c r="B1" s="384"/>
      <c r="C1" s="384"/>
      <c r="D1" s="384"/>
      <c r="E1" s="384"/>
      <c r="F1" s="384"/>
      <c r="G1" s="385"/>
    </row>
    <row r="2" spans="1:7" ht="12.75" customHeight="1" x14ac:dyDescent="0.2">
      <c r="A2" s="386" t="s">
        <v>280</v>
      </c>
      <c r="B2" s="372"/>
      <c r="C2" s="372"/>
      <c r="D2" s="372"/>
      <c r="E2" s="372"/>
      <c r="F2" s="372"/>
      <c r="G2" s="387"/>
    </row>
    <row r="3" spans="1:7" ht="12.75" customHeight="1" x14ac:dyDescent="0.2">
      <c r="A3" s="388" t="s">
        <v>326</v>
      </c>
      <c r="B3" s="372"/>
      <c r="C3" s="372"/>
      <c r="D3" s="372"/>
      <c r="E3" s="372"/>
      <c r="F3" s="372"/>
      <c r="G3" s="387"/>
    </row>
    <row r="4" spans="1:7" ht="12.75" customHeight="1" x14ac:dyDescent="0.2">
      <c r="A4" s="333"/>
      <c r="C4"/>
      <c r="G4" s="332"/>
    </row>
    <row r="5" spans="1:7" ht="12.75" customHeight="1" thickBot="1" x14ac:dyDescent="0.25">
      <c r="A5" s="389" t="s">
        <v>325</v>
      </c>
      <c r="B5" s="390"/>
      <c r="C5" s="390"/>
      <c r="D5" s="390"/>
      <c r="E5" s="390"/>
      <c r="F5" s="390"/>
      <c r="G5" s="282"/>
    </row>
    <row r="6" spans="1:7" ht="13.5" customHeight="1" thickTop="1" thickBot="1" x14ac:dyDescent="0.25">
      <c r="A6" s="391" t="s">
        <v>281</v>
      </c>
      <c r="B6" s="377"/>
      <c r="C6" s="377"/>
      <c r="D6" s="377"/>
      <c r="E6" s="377"/>
      <c r="F6" s="377"/>
      <c r="G6" s="378"/>
    </row>
    <row r="7" spans="1:7" ht="12.75" customHeight="1" thickTop="1" thickBot="1" x14ac:dyDescent="0.25">
      <c r="A7" s="379">
        <v>45292</v>
      </c>
      <c r="B7" s="378"/>
      <c r="C7" s="376" t="s">
        <v>282</v>
      </c>
      <c r="D7" s="377"/>
      <c r="E7" s="377"/>
      <c r="F7" s="378"/>
      <c r="G7" s="283">
        <f>SUM(G8:G12)</f>
        <v>0</v>
      </c>
    </row>
    <row r="8" spans="1:7" ht="12.75" customHeight="1" outlineLevel="1" thickTop="1" x14ac:dyDescent="0.2">
      <c r="A8" s="285" t="str">
        <f>'1.1-C.R.A'!A10</f>
        <v>1.1</v>
      </c>
      <c r="B8" s="285" t="str">
        <f>'1.1-C.R.A'!B10</f>
        <v>1</v>
      </c>
      <c r="C8" s="297" t="str">
        <f>'1.1-C.R.A'!C10</f>
        <v>CONSERTO EM REDES DE ÁGUA DE Ø 50 à Ø100 EM PVC PBA/DEFOFO/FOFO/AMIANTO/GALVANIZADO (SUBSTITUIDO POR PVC)</v>
      </c>
      <c r="D8" s="286" t="s">
        <v>20</v>
      </c>
      <c r="E8" s="287">
        <v>2000</v>
      </c>
      <c r="F8" s="288">
        <f>'1.1-C.R.A'!$G$28</f>
        <v>0</v>
      </c>
      <c r="G8" s="289">
        <f t="shared" ref="G8:G12" si="0">ROUND((E8*F8),4)</f>
        <v>0</v>
      </c>
    </row>
    <row r="9" spans="1:7" ht="12.75" customHeight="1" outlineLevel="1" x14ac:dyDescent="0.2">
      <c r="A9" s="290" t="str">
        <f>'1.1-C.R.A'!A29</f>
        <v>1.1</v>
      </c>
      <c r="B9" s="290" t="str">
        <f>'1.1-C.R.A'!B29</f>
        <v>2</v>
      </c>
      <c r="C9" s="321" t="str">
        <f>'1.1-C.R.A'!C29</f>
        <v>CONSERTO EM REDES DE ÁGUA DE Ø 150 à Ø 200 EM PVC PBA/DEFOFO/FOFO/AMIANTO/GALVANIZADO (SUBSTITUIDO POR PVC)</v>
      </c>
      <c r="D9" s="291" t="s">
        <v>20</v>
      </c>
      <c r="E9" s="292">
        <v>600</v>
      </c>
      <c r="F9" s="293">
        <f>'1.1-C.R.A'!$G$47</f>
        <v>0</v>
      </c>
      <c r="G9" s="294">
        <f t="shared" si="0"/>
        <v>0</v>
      </c>
    </row>
    <row r="10" spans="1:7" ht="12.75" customHeight="1" outlineLevel="1" x14ac:dyDescent="0.2">
      <c r="A10" s="285" t="str">
        <f>'1.1-C.R.A'!A48</f>
        <v>1.1</v>
      </c>
      <c r="B10" s="285" t="str">
        <f>'1.1-C.R.A'!B48</f>
        <v>3</v>
      </c>
      <c r="C10" s="297" t="str">
        <f>'1.1-C.R.A'!C48</f>
        <v>CONSERTO EM REDES DE ÁGUA DE Ø 250 à Ø 300 EM PVC PBA/DEFOFO/FOFO/AMIANTO/GALVANIZADO (SUBSTITUIDO POR PVC)</v>
      </c>
      <c r="D10" s="291" t="s">
        <v>20</v>
      </c>
      <c r="E10" s="292">
        <v>60</v>
      </c>
      <c r="F10" s="293">
        <f>'1.1-C.R.A'!$G$66</f>
        <v>0</v>
      </c>
      <c r="G10" s="294">
        <f t="shared" si="0"/>
        <v>0</v>
      </c>
    </row>
    <row r="11" spans="1:7" ht="12.75" customHeight="1" outlineLevel="1" x14ac:dyDescent="0.2">
      <c r="A11" s="285" t="str">
        <f>'1.1-C.R.A'!A67</f>
        <v>1.1</v>
      </c>
      <c r="B11" s="285" t="str">
        <f>'1.1-C.R.A'!B67</f>
        <v>4</v>
      </c>
      <c r="C11" s="297" t="str">
        <f>'1.1-C.R.A'!C67</f>
        <v>CONSERTO EM REDES DE ÁGUA Ø 400 EM PVC PBA/DEFOFO/FOFO/AMIANTO/GALVANIZADO (SUBSTITUIDO POR PVC)</v>
      </c>
      <c r="D11" s="291" t="s">
        <v>20</v>
      </c>
      <c r="E11" s="292">
        <v>50</v>
      </c>
      <c r="F11" s="293">
        <f>'1.1-C.R.A'!$G$85</f>
        <v>0</v>
      </c>
      <c r="G11" s="294">
        <f t="shared" si="0"/>
        <v>0</v>
      </c>
    </row>
    <row r="12" spans="1:7" ht="12.75" customHeight="1" outlineLevel="1" thickBot="1" x14ac:dyDescent="0.25">
      <c r="A12" s="285" t="str">
        <f>'1.1-C.R.A'!A86</f>
        <v>1.1</v>
      </c>
      <c r="B12" s="285" t="str">
        <f>'1.1-C.R.A'!B86</f>
        <v>5</v>
      </c>
      <c r="C12" s="297" t="str">
        <f>'1.1-C.R.A'!C86</f>
        <v>CONSERTO EM REDES DE ÁGUA DE Ø 500 À Ø800  EM PVC PBA/DEFOFO/FOFO/AMIANTO/GALVANIZADO (SUBSTITUIDO POR PVC)</v>
      </c>
      <c r="D12" s="291" t="s">
        <v>20</v>
      </c>
      <c r="E12" s="292">
        <v>20</v>
      </c>
      <c r="F12" s="293">
        <f>'1.1-C.R.A'!$G$104</f>
        <v>0</v>
      </c>
      <c r="G12" s="294">
        <f t="shared" si="0"/>
        <v>0</v>
      </c>
    </row>
    <row r="13" spans="1:7" ht="12.75" customHeight="1" thickTop="1" thickBot="1" x14ac:dyDescent="0.25">
      <c r="A13" s="379">
        <v>45323</v>
      </c>
      <c r="B13" s="378"/>
      <c r="C13" s="376" t="s">
        <v>283</v>
      </c>
      <c r="D13" s="377"/>
      <c r="E13" s="377"/>
      <c r="F13" s="378"/>
      <c r="G13" s="283">
        <f>SUM(G15:G17)</f>
        <v>0</v>
      </c>
    </row>
    <row r="14" spans="1:7" ht="12.75" customHeight="1" outlineLevel="1" thickTop="1" x14ac:dyDescent="0.2">
      <c r="A14" s="373" t="s">
        <v>284</v>
      </c>
      <c r="B14" s="374"/>
      <c r="C14" s="375"/>
      <c r="D14" s="295" t="s">
        <v>285</v>
      </c>
      <c r="E14" s="295" t="s">
        <v>286</v>
      </c>
      <c r="F14" s="295" t="s">
        <v>287</v>
      </c>
      <c r="G14" s="296" t="s">
        <v>288</v>
      </c>
    </row>
    <row r="15" spans="1:7" ht="12.75" customHeight="1" outlineLevel="1" x14ac:dyDescent="0.2">
      <c r="A15" s="285" t="str">
        <f>'1.2.1-T.L'!A7</f>
        <v>1.2</v>
      </c>
      <c r="B15" s="285" t="str">
        <f>'1.2.1-T.L'!B7</f>
        <v>1</v>
      </c>
      <c r="C15" s="297" t="str">
        <f>'1.2.1-T.L'!C7</f>
        <v>TROCA CORRETIVA EM LIGAÇÃO DE ÁGUA ATÉ Ø 32 MM POR MND - COM SUPRESSÃO</v>
      </c>
      <c r="D15" s="286" t="s">
        <v>98</v>
      </c>
      <c r="E15" s="287">
        <v>1600</v>
      </c>
      <c r="F15" s="288">
        <f>'1.2.1-T.L'!G29</f>
        <v>0</v>
      </c>
      <c r="G15" s="289">
        <f t="shared" ref="G15:G17" si="1">ROUND((E15*F15),4)</f>
        <v>0</v>
      </c>
    </row>
    <row r="16" spans="1:7" ht="12.75" customHeight="1" outlineLevel="1" x14ac:dyDescent="0.2">
      <c r="A16" s="285" t="str">
        <f>'1.2.2-T.L '!A7</f>
        <v>1.2</v>
      </c>
      <c r="B16" s="285" t="str">
        <f>'1.2.2-T.L '!B7</f>
        <v>2</v>
      </c>
      <c r="C16" s="297" t="str">
        <f>'1.2.2-T.L '!C7:G7</f>
        <v>TROCA PREVENTIVA DE LIGAÇÃO DE ÁGUA ATÉ Ø 32 MM POR MND - COM SUPRESSÃO</v>
      </c>
      <c r="D16" s="286" t="s">
        <v>98</v>
      </c>
      <c r="E16" s="287">
        <v>900</v>
      </c>
      <c r="F16" s="288">
        <f>'1.2.2-T.L '!G29</f>
        <v>0</v>
      </c>
      <c r="G16" s="289">
        <f t="shared" si="1"/>
        <v>0</v>
      </c>
    </row>
    <row r="17" spans="1:7" ht="12.75" customHeight="1" outlineLevel="1" thickBot="1" x14ac:dyDescent="0.25">
      <c r="A17" s="285" t="str">
        <f>'1.2.3-S.L'!A7</f>
        <v>1.2.</v>
      </c>
      <c r="B17" s="285" t="str">
        <f>'1.2.3-S.L'!B7</f>
        <v>3</v>
      </c>
      <c r="C17" s="297" t="str">
        <f>'1.2.3-S.L'!C7</f>
        <v>SUPRESSÃO COMPULSÓRIA DE ÁGUA Ø 20 MM</v>
      </c>
      <c r="D17" s="286" t="s">
        <v>98</v>
      </c>
      <c r="E17" s="287">
        <v>100</v>
      </c>
      <c r="F17" s="288">
        <f>'1.2.3-S.L'!G19</f>
        <v>0</v>
      </c>
      <c r="G17" s="289">
        <f t="shared" si="1"/>
        <v>0</v>
      </c>
    </row>
    <row r="18" spans="1:7" ht="12.75" customHeight="1" thickTop="1" thickBot="1" x14ac:dyDescent="0.25">
      <c r="A18" s="379">
        <v>45352</v>
      </c>
      <c r="B18" s="378"/>
      <c r="C18" s="376" t="s">
        <v>289</v>
      </c>
      <c r="D18" s="377"/>
      <c r="E18" s="377"/>
      <c r="F18" s="378"/>
      <c r="G18" s="283">
        <f>SUM(G20:G22)</f>
        <v>0</v>
      </c>
    </row>
    <row r="19" spans="1:7" ht="12.75" customHeight="1" outlineLevel="1" thickTop="1" x14ac:dyDescent="0.2">
      <c r="A19" s="373" t="s">
        <v>284</v>
      </c>
      <c r="B19" s="374"/>
      <c r="C19" s="375"/>
      <c r="D19" s="295" t="s">
        <v>285</v>
      </c>
      <c r="E19" s="295" t="s">
        <v>286</v>
      </c>
      <c r="F19" s="295" t="s">
        <v>287</v>
      </c>
      <c r="G19" s="296" t="s">
        <v>288</v>
      </c>
    </row>
    <row r="20" spans="1:7" ht="12.75" customHeight="1" outlineLevel="1" x14ac:dyDescent="0.2">
      <c r="A20" s="285" t="str">
        <f>'1.3-C.C'!A10</f>
        <v>1.3.</v>
      </c>
      <c r="B20" s="285" t="str">
        <f>'1.3-C.C'!B10</f>
        <v>1</v>
      </c>
      <c r="C20" s="297" t="str">
        <f>'1.3-C.C'!C10</f>
        <v>CONSERTO/TROCA DE KIT CAVALETE ATÉ Ø 32 MM - TIPO CONVENCIONAL</v>
      </c>
      <c r="D20" s="286" t="s">
        <v>98</v>
      </c>
      <c r="E20" s="287">
        <v>4000</v>
      </c>
      <c r="F20" s="288">
        <f>'1.3-C.C'!G25</f>
        <v>0</v>
      </c>
      <c r="G20" s="289">
        <f t="shared" ref="G20:G22" si="2">ROUND((E20*F20),4)</f>
        <v>0</v>
      </c>
    </row>
    <row r="21" spans="1:7" ht="12.75" customHeight="1" outlineLevel="1" x14ac:dyDescent="0.2">
      <c r="A21" s="285" t="str">
        <f>'1.3-C.C'!A26</f>
        <v>1.3.</v>
      </c>
      <c r="B21" s="285" t="str">
        <f>'1.3-C.C'!B26</f>
        <v>2</v>
      </c>
      <c r="C21" s="297" t="str">
        <f>'1.3-C.C'!C26</f>
        <v>CONSERTO/TROCA DE KIT CAVALETE ATÉ Ø 32 MM - TIPO CAIXA PADRÃO</v>
      </c>
      <c r="D21" s="286" t="s">
        <v>98</v>
      </c>
      <c r="E21" s="287">
        <v>1000</v>
      </c>
      <c r="F21" s="288">
        <f>'1.3-C.C'!G32</f>
        <v>0</v>
      </c>
      <c r="G21" s="289">
        <f t="shared" si="2"/>
        <v>0</v>
      </c>
    </row>
    <row r="22" spans="1:7" ht="23.25" outlineLevel="1" thickBot="1" x14ac:dyDescent="0.25">
      <c r="A22" s="285" t="s">
        <v>323</v>
      </c>
      <c r="B22" s="285" t="str">
        <f>'1.3-I.P'!B9</f>
        <v>3</v>
      </c>
      <c r="C22" s="297" t="str">
        <f>'1.3-I.P'!C9</f>
        <v xml:space="preserve">INSTALAÇÃO DE CAIXA PADRÃO PARA HIDRÔMETRO Ø 3/4" EM MURO EXISTENTE, INCLUSIVE INSTALAÇÃO DO HIDRÔMETRO E RETIRADA DE KIT CAVALETE EXISTENTE </v>
      </c>
      <c r="D22" s="286" t="s">
        <v>98</v>
      </c>
      <c r="E22" s="287">
        <v>10</v>
      </c>
      <c r="F22" s="288">
        <f>'1.3-I.P'!G34</f>
        <v>0</v>
      </c>
      <c r="G22" s="289">
        <f t="shared" si="2"/>
        <v>0</v>
      </c>
    </row>
    <row r="23" spans="1:7" ht="12.75" customHeight="1" thickTop="1" thickBot="1" x14ac:dyDescent="0.25">
      <c r="A23" s="392">
        <v>45383</v>
      </c>
      <c r="B23" s="378"/>
      <c r="C23" s="376" t="s">
        <v>187</v>
      </c>
      <c r="D23" s="377"/>
      <c r="E23" s="377"/>
      <c r="F23" s="378"/>
      <c r="G23" s="283">
        <f>SUM(G25:G29)</f>
        <v>0</v>
      </c>
    </row>
    <row r="24" spans="1:7" ht="12.75" customHeight="1" outlineLevel="1" thickTop="1" x14ac:dyDescent="0.2">
      <c r="A24" s="373" t="s">
        <v>284</v>
      </c>
      <c r="B24" s="374"/>
      <c r="C24" s="375"/>
      <c r="D24" s="295" t="s">
        <v>285</v>
      </c>
      <c r="E24" s="295" t="s">
        <v>286</v>
      </c>
      <c r="F24" s="295" t="s">
        <v>287</v>
      </c>
      <c r="G24" s="296" t="s">
        <v>288</v>
      </c>
    </row>
    <row r="25" spans="1:7" ht="22.5" outlineLevel="1" x14ac:dyDescent="0.2">
      <c r="A25" s="290" t="str">
        <f>'1.4-V.G'!A7</f>
        <v>1.4.</v>
      </c>
      <c r="B25" s="290" t="str">
        <f>'1.4-V.G'!B7</f>
        <v>1</v>
      </c>
      <c r="C25" s="321" t="str">
        <f>'1.4-V.G'!C7</f>
        <v>MANUTENÇÃO DE VÁLVULA GAVETA EM FERRO FUNDIDO Ø ATÉ 200 MM = 2 HORA / Ø 250 ATÉ 400 MM = 3 HORAS / Ø 450 ATÉ 600 MM = 4 HORAS / Ø 700 ATÉ 800 MM = 5 HORAS</v>
      </c>
      <c r="D25" s="291" t="s">
        <v>290</v>
      </c>
      <c r="E25" s="292">
        <v>5</v>
      </c>
      <c r="F25" s="293">
        <f>'1.4-V.G'!H18</f>
        <v>0</v>
      </c>
      <c r="G25" s="294">
        <f t="shared" ref="G25:G29" si="3">ROUND((E25*F25),4)</f>
        <v>0</v>
      </c>
    </row>
    <row r="26" spans="1:7" ht="22.5" outlineLevel="1" x14ac:dyDescent="0.2">
      <c r="A26" s="285" t="str">
        <f>'1.4-V.G'!A19</f>
        <v>1.4.</v>
      </c>
      <c r="B26" s="285" t="str">
        <f>'1.4-V.G'!B19</f>
        <v>2</v>
      </c>
      <c r="C26" s="297" t="str">
        <f>'1.4-V.G'!C19</f>
        <v>INSTALAÇÃO DE VÁLVULA GAVETA EM FERRO FUNDIDO Ø ATÉ 200 MM = 1 HORA / Ø 250 ATÉ 400 MM = 1,5 HORAS / Ø 450 ATÉ 600 MM = 2 HORAS / Ø 700 ATÉ 800 MM = 2,5 HORAS</v>
      </c>
      <c r="D26" s="291" t="s">
        <v>290</v>
      </c>
      <c r="E26" s="292">
        <v>5</v>
      </c>
      <c r="F26" s="293">
        <f>'1.4-V.G'!H31</f>
        <v>0</v>
      </c>
      <c r="G26" s="294">
        <f t="shared" si="3"/>
        <v>0</v>
      </c>
    </row>
    <row r="27" spans="1:7" ht="12.75" customHeight="1" outlineLevel="1" x14ac:dyDescent="0.2">
      <c r="A27" s="285" t="str">
        <f>'1.4-V.G'!A32</f>
        <v>1.4.</v>
      </c>
      <c r="B27" s="285" t="str">
        <f>'1.4-V.G'!B32</f>
        <v>3</v>
      </c>
      <c r="C27" s="297" t="str">
        <f>'1.4-V.G'!C32</f>
        <v>DISPOSITIVO DE PROTEÇÃO PARA REGISTRO COM ASSENTAMENTO DE TAMPA T-5</v>
      </c>
      <c r="D27" s="291" t="s">
        <v>98</v>
      </c>
      <c r="E27" s="292">
        <v>5</v>
      </c>
      <c r="F27" s="293">
        <f>'1.4-V.G'!H37</f>
        <v>0</v>
      </c>
      <c r="G27" s="294">
        <f t="shared" si="3"/>
        <v>0</v>
      </c>
    </row>
    <row r="28" spans="1:7" ht="12.75" customHeight="1" outlineLevel="1" x14ac:dyDescent="0.2">
      <c r="A28" s="285" t="str">
        <f>'1.4-CX'!A8</f>
        <v>1.4</v>
      </c>
      <c r="B28" s="285" t="str">
        <f>'1.4-CX'!B8</f>
        <v>4</v>
      </c>
      <c r="C28" s="297" t="str">
        <f>'1.4-CX'!C8</f>
        <v>EXECUÇÃO DE CAIXA PARA VÁLVULAS - ATÉ DE 1,30 m DE PROFUNDIDADE</v>
      </c>
      <c r="D28" s="286" t="s">
        <v>98</v>
      </c>
      <c r="E28" s="287">
        <v>5</v>
      </c>
      <c r="F28" s="288">
        <f>'1.4-CX'!G16</f>
        <v>0</v>
      </c>
      <c r="G28" s="303">
        <f t="shared" si="3"/>
        <v>0</v>
      </c>
    </row>
    <row r="29" spans="1:7" ht="12.75" customHeight="1" outlineLevel="1" x14ac:dyDescent="0.2">
      <c r="A29" s="285" t="str">
        <f>'1.4-CX'!A17</f>
        <v>1.4</v>
      </c>
      <c r="B29" s="285" t="str">
        <f>'1.4-CX'!B17</f>
        <v>5</v>
      </c>
      <c r="C29" s="297" t="str">
        <f>'1.4-CX'!C17</f>
        <v>EXECUÇÃO DE CAIXA PARA VÁLVULAS - ACIMA DE 1,30 m DE PROFUNDIDADE</v>
      </c>
      <c r="D29" s="286" t="s">
        <v>98</v>
      </c>
      <c r="E29" s="287">
        <v>2</v>
      </c>
      <c r="F29" s="288">
        <f>'1.4-CX'!G26</f>
        <v>0</v>
      </c>
      <c r="G29" s="303">
        <f t="shared" si="3"/>
        <v>0</v>
      </c>
    </row>
    <row r="30" spans="1:7" ht="12.75" customHeight="1" thickBot="1" x14ac:dyDescent="0.25">
      <c r="A30" s="380" t="s">
        <v>291</v>
      </c>
      <c r="B30" s="381"/>
      <c r="C30" s="381"/>
      <c r="D30" s="381"/>
      <c r="E30" s="381"/>
      <c r="F30" s="382"/>
      <c r="G30" s="304">
        <f>G7+G13+G18+G23</f>
        <v>0</v>
      </c>
    </row>
    <row r="31" spans="1:7" ht="12.75" customHeight="1" thickTop="1" thickBot="1" x14ac:dyDescent="0.25">
      <c r="A31" s="394" t="s">
        <v>292</v>
      </c>
      <c r="B31" s="377"/>
      <c r="C31" s="377"/>
      <c r="D31" s="377"/>
      <c r="E31" s="377"/>
      <c r="F31" s="377"/>
      <c r="G31" s="378"/>
    </row>
    <row r="32" spans="1:7" ht="12.75" customHeight="1" thickTop="1" thickBot="1" x14ac:dyDescent="0.25">
      <c r="A32" s="379">
        <v>45293</v>
      </c>
      <c r="B32" s="378"/>
      <c r="C32" s="376" t="s">
        <v>293</v>
      </c>
      <c r="D32" s="377"/>
      <c r="E32" s="377"/>
      <c r="F32" s="378"/>
      <c r="G32" s="305">
        <f>SUM(G34:G42)</f>
        <v>0</v>
      </c>
    </row>
    <row r="33" spans="1:7" ht="12.75" customHeight="1" outlineLevel="1" thickTop="1" x14ac:dyDescent="0.2">
      <c r="A33" s="373" t="s">
        <v>284</v>
      </c>
      <c r="B33" s="374"/>
      <c r="C33" s="375"/>
      <c r="D33" s="306" t="s">
        <v>285</v>
      </c>
      <c r="E33" s="306" t="s">
        <v>286</v>
      </c>
      <c r="F33" s="306" t="s">
        <v>287</v>
      </c>
      <c r="G33" s="307" t="s">
        <v>288</v>
      </c>
    </row>
    <row r="34" spans="1:7" ht="22.5" customHeight="1" outlineLevel="1" x14ac:dyDescent="0.2">
      <c r="A34" s="285" t="str">
        <f>'2.1-C.R.E-150'!A10</f>
        <v>2.1.</v>
      </c>
      <c r="B34" s="285" t="str">
        <f>'2.1-C.R.E-150'!B10</f>
        <v>1</v>
      </c>
      <c r="C34" s="297" t="str">
        <f>'2.1-C.R.E-150'!C10</f>
        <v>CONSERTO EM REDES DE ESGOTO DE Ø100 à Ø300 ATÉ 1,5M EM PVC PBA/DEFOFO/FOFO/AMIANTO/GALVANIZADO (SUBSTITUIDO POR PVC OCRE)</v>
      </c>
      <c r="D34" s="286" t="s">
        <v>20</v>
      </c>
      <c r="E34" s="287">
        <v>1000</v>
      </c>
      <c r="F34" s="288">
        <f>'2.1-C.R.E-150'!G30</f>
        <v>0</v>
      </c>
      <c r="G34" s="288">
        <f t="shared" ref="G34:G42" si="4">ROUND((E34*F34),4)</f>
        <v>0</v>
      </c>
    </row>
    <row r="35" spans="1:7" ht="22.5" customHeight="1" outlineLevel="1" x14ac:dyDescent="0.2">
      <c r="A35" s="285" t="str">
        <f>'2.1-C.R.E-150'!A31</f>
        <v>2.1.</v>
      </c>
      <c r="B35" s="285" t="str">
        <f>'2.1-C.R.E-150'!B31</f>
        <v>2</v>
      </c>
      <c r="C35" s="297" t="str">
        <f>'2.1-C.R.E-150'!C31</f>
        <v>CONSERTO EM REDES DE ESGOTO DE Ø300 à Ø600 ATÉ 1,5M EM PVC PBA/DEFOFO/FOFO/AMIANTO/GALVANIZADO (SUBSTITUIDO POR PVC OCRE)</v>
      </c>
      <c r="D35" s="286" t="s">
        <v>20</v>
      </c>
      <c r="E35" s="287">
        <v>30</v>
      </c>
      <c r="F35" s="288">
        <f>'2.1-C.R.E-150'!G51</f>
        <v>0</v>
      </c>
      <c r="G35" s="288">
        <f t="shared" si="4"/>
        <v>0</v>
      </c>
    </row>
    <row r="36" spans="1:7" ht="27" customHeight="1" outlineLevel="1" x14ac:dyDescent="0.2">
      <c r="A36" s="285" t="str">
        <f>'2.1-C.R.E-150'!A52</f>
        <v>2.1.</v>
      </c>
      <c r="B36" s="285" t="str">
        <f>'2.1-C.R.E-150'!B52</f>
        <v>3</v>
      </c>
      <c r="C36" s="297" t="str">
        <f>'2.1-C.R.E-150'!C52</f>
        <v>CONSERTO EM REDES DE ESGOTO DE Ø600 à Ø800 ATÉ 1,5M EM PVC PBA/DEFOFO/FOFO/AMIANTO/GALVANIZADO (SUBSTITUIDO POR PVC OCRE)</v>
      </c>
      <c r="D36" s="286" t="s">
        <v>20</v>
      </c>
      <c r="E36" s="287">
        <v>5</v>
      </c>
      <c r="F36" s="288">
        <f>'2.1-C.R.E-150'!G72</f>
        <v>0</v>
      </c>
      <c r="G36" s="288">
        <f t="shared" si="4"/>
        <v>0</v>
      </c>
    </row>
    <row r="37" spans="1:7" ht="25.5" customHeight="1" outlineLevel="1" x14ac:dyDescent="0.2">
      <c r="A37" s="285" t="str">
        <f>'2.1-C.R.E-300'!A10</f>
        <v>2.1.</v>
      </c>
      <c r="B37" s="285" t="str">
        <f>'2.1-C.R.E-300'!B10</f>
        <v>4</v>
      </c>
      <c r="C37" s="297" t="str">
        <f>'2.1-C.R.E-300'!C10</f>
        <v>CONSERTO EM REDES DE ESGOTO DE Ø100 à Ø300 ATÉ 3M EM PVC PBA/DEFOFO/FOFO/AMIANTO/GALVANIZADO (SUBSTITUIDO POR PVC OCRE)</v>
      </c>
      <c r="D37" s="286" t="s">
        <v>20</v>
      </c>
      <c r="E37" s="287">
        <v>370</v>
      </c>
      <c r="F37" s="288">
        <f>'2.1-C.R.E-300'!G30</f>
        <v>0</v>
      </c>
      <c r="G37" s="288">
        <f t="shared" si="4"/>
        <v>0</v>
      </c>
    </row>
    <row r="38" spans="1:7" ht="24" customHeight="1" outlineLevel="1" x14ac:dyDescent="0.2">
      <c r="A38" s="285" t="str">
        <f>'2.1-C.R.E-300'!A31</f>
        <v>2.1.</v>
      </c>
      <c r="B38" s="285" t="str">
        <f>'2.1-C.R.E-300'!B31</f>
        <v>5</v>
      </c>
      <c r="C38" s="297" t="str">
        <f>'2.1-C.R.E-300'!C31</f>
        <v>CONSERTO EM REDES DE ESGOTO DE Ø300 à Ø600 ATÉ 3M EM PVC PBA/DEFOFO/FOFO/AMIANTO/GALVANIZADO (SUBSTITUIDO POR PVC OCRE)</v>
      </c>
      <c r="D38" s="286" t="s">
        <v>20</v>
      </c>
      <c r="E38" s="287">
        <v>60</v>
      </c>
      <c r="F38" s="288">
        <f>'2.1-C.R.E-300'!G51</f>
        <v>0</v>
      </c>
      <c r="G38" s="288">
        <f t="shared" si="4"/>
        <v>0</v>
      </c>
    </row>
    <row r="39" spans="1:7" ht="24.75" customHeight="1" outlineLevel="1" x14ac:dyDescent="0.2">
      <c r="A39" s="285" t="str">
        <f>'2.1-C.R.E-300'!A52</f>
        <v>2.1.</v>
      </c>
      <c r="B39" s="285" t="str">
        <f>'2.1-C.R.E-300'!B52</f>
        <v>6</v>
      </c>
      <c r="C39" s="297" t="str">
        <f>'2.1-C.R.E-300'!C52</f>
        <v>CONSERTO EM REDES DE ESGOTO DE Ø600 à Ø800 ATÉ 3M EM PVC PBA/DEFOFO/FOFO/AMIANTO/GALVANIZADO (SUBSTITUIDO POR PVC OCRE)</v>
      </c>
      <c r="D39" s="286" t="s">
        <v>20</v>
      </c>
      <c r="E39" s="287">
        <v>3</v>
      </c>
      <c r="F39" s="288">
        <f>'2.1-C.R.E-300'!G72</f>
        <v>0</v>
      </c>
      <c r="G39" s="288">
        <f t="shared" si="4"/>
        <v>0</v>
      </c>
    </row>
    <row r="40" spans="1:7" ht="28.5" customHeight="1" outlineLevel="1" x14ac:dyDescent="0.2">
      <c r="A40" s="285" t="str">
        <f>'2.1-C.R.E-500'!A10</f>
        <v>2.1.</v>
      </c>
      <c r="B40" s="285" t="str">
        <f>'2.1-C.R.E-500'!B10</f>
        <v>7</v>
      </c>
      <c r="C40" s="297" t="str">
        <f>'2.1-C.R.E-500'!C10</f>
        <v>CONSERTO EM REDES DE ESGOTO DE Ø100 à Ø300 ATÉ 5M EM PVC PBA/DEFOFO/FOFO/AMIANTO/GALVANIZADO (SUBSTITUIDO POR PVC OCRE)</v>
      </c>
      <c r="D40" s="286" t="s">
        <v>20</v>
      </c>
      <c r="E40" s="287">
        <v>10</v>
      </c>
      <c r="F40" s="288">
        <f>'2.1-C.R.E-500'!G30</f>
        <v>0</v>
      </c>
      <c r="G40" s="288">
        <f t="shared" si="4"/>
        <v>0</v>
      </c>
    </row>
    <row r="41" spans="1:7" ht="27" customHeight="1" outlineLevel="1" x14ac:dyDescent="0.2">
      <c r="A41" s="285" t="str">
        <f>'2.1-C.R.E-500'!A31</f>
        <v>2.1.</v>
      </c>
      <c r="B41" s="285" t="str">
        <f>'2.1-C.R.E-500'!B31</f>
        <v>8</v>
      </c>
      <c r="C41" s="297" t="str">
        <f>'2.1-C.R.E-500'!C31</f>
        <v>CONSERTO EM REDES DE ESGOTO DE Ø300 à Ø600 ATÉ 5M EM PVC PBA/DEFOFO/FOFO/AMIANTO/GALVANIZADO (SUBSTITUIDO POR PVC OCRE)</v>
      </c>
      <c r="D41" s="286" t="s">
        <v>20</v>
      </c>
      <c r="E41" s="287">
        <v>20</v>
      </c>
      <c r="F41" s="288">
        <f>'2.1-C.R.E-500'!G51</f>
        <v>0</v>
      </c>
      <c r="G41" s="288">
        <f t="shared" si="4"/>
        <v>0</v>
      </c>
    </row>
    <row r="42" spans="1:7" ht="30.75" customHeight="1" outlineLevel="1" thickBot="1" x14ac:dyDescent="0.25">
      <c r="A42" s="285" t="str">
        <f>'2.1-C.R.E-500'!A52</f>
        <v>2.1.</v>
      </c>
      <c r="B42" s="285" t="str">
        <f>'2.1-C.R.E-500'!B52</f>
        <v>9</v>
      </c>
      <c r="C42" s="297" t="str">
        <f>'2.1-C.R.E-500'!C52</f>
        <v>CONSERTO EM REDES DE ESGOTO DE Ø600 à Ø800 ATÉ 5M EM PVC PBA/DEFOFO/FOFO/AMIANTO/GALVANIZADO (SUBSTITUIDO POR PVC OCRE)</v>
      </c>
      <c r="D42" s="286" t="s">
        <v>20</v>
      </c>
      <c r="E42" s="287">
        <v>3</v>
      </c>
      <c r="F42" s="288">
        <f>'2.1-C.R.E-500'!G72</f>
        <v>0</v>
      </c>
      <c r="G42" s="288">
        <f t="shared" si="4"/>
        <v>0</v>
      </c>
    </row>
    <row r="43" spans="1:7" ht="12.75" customHeight="1" thickTop="1" thickBot="1" x14ac:dyDescent="0.25">
      <c r="A43" s="392">
        <v>45324</v>
      </c>
      <c r="B43" s="378"/>
      <c r="C43" s="393" t="s">
        <v>294</v>
      </c>
      <c r="D43" s="377"/>
      <c r="E43" s="377"/>
      <c r="F43" s="378"/>
      <c r="G43" s="308">
        <f>SUM(G45:G49)</f>
        <v>0</v>
      </c>
    </row>
    <row r="44" spans="1:7" ht="12.75" customHeight="1" outlineLevel="1" thickTop="1" x14ac:dyDescent="0.2">
      <c r="A44" s="373" t="s">
        <v>284</v>
      </c>
      <c r="B44" s="374"/>
      <c r="C44" s="375"/>
      <c r="D44" s="306" t="s">
        <v>285</v>
      </c>
      <c r="E44" s="306" t="s">
        <v>286</v>
      </c>
      <c r="F44" s="306" t="s">
        <v>287</v>
      </c>
      <c r="G44" s="307" t="s">
        <v>288</v>
      </c>
    </row>
    <row r="45" spans="1:7" ht="12.75" customHeight="1" outlineLevel="1" x14ac:dyDescent="0.2">
      <c r="A45" s="285" t="str">
        <f>'2.2-C.L.E-1.5'!A10</f>
        <v>2.2.</v>
      </c>
      <c r="B45" s="285" t="str">
        <f>'2.2-C.L.E-1.5'!B10</f>
        <v>1</v>
      </c>
      <c r="C45" s="297" t="str">
        <f>'2.2-C.L.E-1.5'!C10</f>
        <v>CONSERTO EM LIGAÇÃO DE ESGOTO ATÉ Ø 150 MM ATÉ 1,5M(P) - ESCAVAÇÃO/ATERRO MECANIZADO</v>
      </c>
      <c r="D45" s="286" t="s">
        <v>98</v>
      </c>
      <c r="E45" s="287">
        <v>400</v>
      </c>
      <c r="F45" s="288">
        <f>'2.2-C.L.E-1.5'!G30</f>
        <v>0</v>
      </c>
      <c r="G45" s="288">
        <f t="shared" ref="G45:G49" si="5">ROUND((E45*F45),4)</f>
        <v>0</v>
      </c>
    </row>
    <row r="46" spans="1:7" ht="12.75" customHeight="1" outlineLevel="1" x14ac:dyDescent="0.2">
      <c r="A46" s="285" t="str">
        <f>'2.2-C.L.E-1.5'!A31</f>
        <v>2.2.</v>
      </c>
      <c r="B46" s="285" t="str">
        <f>'2.2-C.L.E-1.5'!B31</f>
        <v>2</v>
      </c>
      <c r="C46" s="297" t="str">
        <f>'2.2-C.L.E-1.5'!C31</f>
        <v>CONSERTO EM LIGAÇÃO DE ESGOTO ATÉ Ø 150 MM ATÉ 1,5M(P) - ESCAVAÇÃO/ATERRO MANUAL</v>
      </c>
      <c r="D46" s="286" t="s">
        <v>98</v>
      </c>
      <c r="E46" s="292">
        <v>150</v>
      </c>
      <c r="F46" s="293">
        <f>'2.2-C.L.E-1.5'!G51</f>
        <v>0</v>
      </c>
      <c r="G46" s="293">
        <f t="shared" si="5"/>
        <v>0</v>
      </c>
    </row>
    <row r="47" spans="1:7" ht="12.75" customHeight="1" outlineLevel="1" x14ac:dyDescent="0.2">
      <c r="A47" s="285" t="str">
        <f>'2.2-C.L.E-4.5'!A9</f>
        <v>2.2</v>
      </c>
      <c r="B47" s="285" t="str">
        <f>'2.2-C.L.E-4.5'!B9</f>
        <v>3</v>
      </c>
      <c r="C47" s="297" t="str">
        <f>'2.2-C.L.E-4.5'!C9</f>
        <v>CONSERTO EM LIGAÇÃO DE ESGOTO ATÉ Ø 150 MM ATÉ 4,5M (P) - ESCAVAÇÃO/ATERRO MECANIZADO</v>
      </c>
      <c r="D47" s="286" t="s">
        <v>98</v>
      </c>
      <c r="E47" s="287">
        <v>5</v>
      </c>
      <c r="F47" s="288">
        <f>'2.2-C.L.E-4.5'!G29</f>
        <v>0</v>
      </c>
      <c r="G47" s="288">
        <f t="shared" si="5"/>
        <v>0</v>
      </c>
    </row>
    <row r="48" spans="1:7" ht="12.75" customHeight="1" outlineLevel="1" x14ac:dyDescent="0.2">
      <c r="A48" s="285" t="str">
        <f>'2.2-T.L.E'!A9</f>
        <v>2.2.</v>
      </c>
      <c r="B48" s="285" t="str">
        <f>'2.2-T.L.E'!B9</f>
        <v>4</v>
      </c>
      <c r="C48" s="297" t="str">
        <f>'2.2-T.L.E'!C9</f>
        <v>TROCA DE LIGAÇÃO DE ESGOTO</v>
      </c>
      <c r="D48" s="286" t="s">
        <v>98</v>
      </c>
      <c r="E48" s="287">
        <v>80</v>
      </c>
      <c r="F48" s="310">
        <f>'2.2-T.L.E'!G30</f>
        <v>0</v>
      </c>
      <c r="G48" s="288">
        <f t="shared" si="5"/>
        <v>0</v>
      </c>
    </row>
    <row r="49" spans="1:7" ht="12.75" customHeight="1" outlineLevel="1" thickBot="1" x14ac:dyDescent="0.25">
      <c r="A49" s="290" t="str">
        <f>'2.2-I.V.R'!A9</f>
        <v>2.2.</v>
      </c>
      <c r="B49" s="290" t="str">
        <f>'2.2-I.V.R'!B9</f>
        <v>5</v>
      </c>
      <c r="C49" s="321" t="str">
        <f>'2.2-I.V.R'!C9</f>
        <v>INSTALAÇÃO DE VÁLVULA DE RETENÇÃO DE ESGOTO EM LIGAÇÃO</v>
      </c>
      <c r="D49" s="286" t="s">
        <v>98</v>
      </c>
      <c r="E49" s="292">
        <v>5</v>
      </c>
      <c r="F49" s="293">
        <f>'2.2-I.V.R'!G27</f>
        <v>0</v>
      </c>
      <c r="G49" s="293">
        <f t="shared" si="5"/>
        <v>0</v>
      </c>
    </row>
    <row r="50" spans="1:7" ht="12.75" customHeight="1" thickTop="1" thickBot="1" x14ac:dyDescent="0.25">
      <c r="A50" s="392">
        <v>45353</v>
      </c>
      <c r="B50" s="378"/>
      <c r="C50" s="376" t="s">
        <v>295</v>
      </c>
      <c r="D50" s="377"/>
      <c r="E50" s="377"/>
      <c r="F50" s="378"/>
      <c r="G50" s="305">
        <f>SUM(G52:G53)</f>
        <v>0</v>
      </c>
    </row>
    <row r="51" spans="1:7" ht="12.75" customHeight="1" outlineLevel="1" thickTop="1" x14ac:dyDescent="0.2">
      <c r="A51" s="373" t="s">
        <v>284</v>
      </c>
      <c r="B51" s="374"/>
      <c r="C51" s="375"/>
      <c r="D51" s="306" t="s">
        <v>285</v>
      </c>
      <c r="E51" s="306" t="s">
        <v>286</v>
      </c>
      <c r="F51" s="306" t="s">
        <v>287</v>
      </c>
      <c r="G51" s="307" t="s">
        <v>288</v>
      </c>
    </row>
    <row r="52" spans="1:7" ht="12.75" customHeight="1" outlineLevel="1" x14ac:dyDescent="0.2">
      <c r="A52" s="285" t="str">
        <f>'2.3-DESO'!A8</f>
        <v>2.3.</v>
      </c>
      <c r="B52" s="311">
        <f>'2.3-DESO'!B8</f>
        <v>1</v>
      </c>
      <c r="C52" s="297" t="str">
        <f>'2.3-DESO'!C8</f>
        <v>EQUIPAMENTO (CAMINHÃO) CONJUGADO DE HIDROJATEAMENTO E AUTO VÁCUO</v>
      </c>
      <c r="D52" s="286" t="s">
        <v>10</v>
      </c>
      <c r="E52" s="287">
        <v>2250</v>
      </c>
      <c r="F52" s="288">
        <f>'2.3-DESO'!F11</f>
        <v>0</v>
      </c>
      <c r="G52" s="288">
        <f t="shared" ref="G52:G53" si="6">ROUND((E52*F52),4)</f>
        <v>0</v>
      </c>
    </row>
    <row r="53" spans="1:7" ht="12.75" customHeight="1" outlineLevel="1" thickBot="1" x14ac:dyDescent="0.25">
      <c r="A53" s="285" t="str">
        <f>'2.3-DESO'!A13</f>
        <v>2.3.</v>
      </c>
      <c r="B53" s="311">
        <f>'2.3-DESO'!B13</f>
        <v>2</v>
      </c>
      <c r="C53" s="297" t="str">
        <f>'2.3-DESO'!C13</f>
        <v>DESOBSTRUÇÃO DE ESGOTO COM VARETA DE AÇO</v>
      </c>
      <c r="D53" s="286" t="s">
        <v>10</v>
      </c>
      <c r="E53" s="287">
        <v>3000</v>
      </c>
      <c r="F53" s="288">
        <f>'2.3-DESO'!G19</f>
        <v>0</v>
      </c>
      <c r="G53" s="288">
        <f t="shared" si="6"/>
        <v>0</v>
      </c>
    </row>
    <row r="54" spans="1:7" ht="12.75" customHeight="1" thickTop="1" thickBot="1" x14ac:dyDescent="0.25">
      <c r="A54" s="379">
        <v>45384</v>
      </c>
      <c r="B54" s="378"/>
      <c r="C54" s="376" t="s">
        <v>296</v>
      </c>
      <c r="D54" s="377"/>
      <c r="E54" s="377"/>
      <c r="F54" s="378"/>
      <c r="G54" s="305">
        <f>SUM(G56:G65)</f>
        <v>0</v>
      </c>
    </row>
    <row r="55" spans="1:7" ht="12.75" hidden="1" customHeight="1" outlineLevel="1" x14ac:dyDescent="0.2">
      <c r="A55" s="373" t="s">
        <v>284</v>
      </c>
      <c r="B55" s="374"/>
      <c r="C55" s="375"/>
      <c r="D55" s="306" t="s">
        <v>285</v>
      </c>
      <c r="E55" s="306" t="s">
        <v>286</v>
      </c>
      <c r="F55" s="306" t="s">
        <v>287</v>
      </c>
      <c r="G55" s="307" t="s">
        <v>288</v>
      </c>
    </row>
    <row r="56" spans="1:7" ht="12.75" hidden="1" customHeight="1" outlineLevel="1" x14ac:dyDescent="0.2">
      <c r="A56" s="285" t="str">
        <f>'2.4-PV'!A8</f>
        <v>2.4.</v>
      </c>
      <c r="B56" s="311">
        <f>'2.4-PV'!B8</f>
        <v>1</v>
      </c>
      <c r="C56" s="297" t="str">
        <f>'2.4-PV'!C8</f>
        <v xml:space="preserve"> EXECUÇÃO DE POÇO DE VISITA EM ANÉIS DE ATÉ D=1,00M CONCRETO PRÉ-MOLDADO PROFUNDIDADE 1,00M</v>
      </c>
      <c r="D56" s="286" t="s">
        <v>98</v>
      </c>
      <c r="E56" s="287">
        <v>7</v>
      </c>
      <c r="F56" s="288">
        <f>'2.4-PV'!G15</f>
        <v>0</v>
      </c>
      <c r="G56" s="288">
        <f t="shared" ref="G56:G65" si="7">ROUND((E56*F56),4)</f>
        <v>0</v>
      </c>
    </row>
    <row r="57" spans="1:7" ht="12.75" hidden="1" customHeight="1" outlineLevel="1" x14ac:dyDescent="0.2">
      <c r="A57" s="285" t="str">
        <f>'2.4-PV'!A16</f>
        <v>2.4.</v>
      </c>
      <c r="B57" s="311">
        <f>'2.4-PV'!B16</f>
        <v>2</v>
      </c>
      <c r="C57" s="297" t="str">
        <f>'2.4-PV'!C16</f>
        <v xml:space="preserve"> EXECUÇÃO DE POÇO DE VISITA EM ANÉIS DE ATÉ D=1,00M DE CONCRETO PRÉ-MOLDADO PROFUNDIDADE 1,50M</v>
      </c>
      <c r="D57" s="286" t="s">
        <v>98</v>
      </c>
      <c r="E57" s="292">
        <v>7</v>
      </c>
      <c r="F57" s="293">
        <f>'2.4-PV'!G23</f>
        <v>0</v>
      </c>
      <c r="G57" s="293">
        <f t="shared" si="7"/>
        <v>0</v>
      </c>
    </row>
    <row r="58" spans="1:7" ht="12.75" hidden="1" customHeight="1" outlineLevel="1" x14ac:dyDescent="0.2">
      <c r="A58" s="285" t="str">
        <f>'2.4-PV'!A24</f>
        <v>2.4.</v>
      </c>
      <c r="B58" s="311">
        <f>'2.4-PV'!B24</f>
        <v>3</v>
      </c>
      <c r="C58" s="297" t="str">
        <f>'2.4-PV'!C24</f>
        <v xml:space="preserve"> EXECUÇÃO DE POÇO DE VISITA EM ANÉIS DE ATÉ D=1,00M DE CONCRETO PRÉ-MOLDADO PROFUNDIDADE 2,00M</v>
      </c>
      <c r="D58" s="286" t="s">
        <v>98</v>
      </c>
      <c r="E58" s="287">
        <v>7</v>
      </c>
      <c r="F58" s="288">
        <f>'2.4-PV'!G31</f>
        <v>0</v>
      </c>
      <c r="G58" s="288">
        <f t="shared" si="7"/>
        <v>0</v>
      </c>
    </row>
    <row r="59" spans="1:7" ht="12.75" hidden="1" customHeight="1" outlineLevel="1" x14ac:dyDescent="0.2">
      <c r="A59" s="285" t="str">
        <f>'2.4-PV'!A32</f>
        <v>2.4.</v>
      </c>
      <c r="B59" s="311">
        <f>'2.4-PV'!B32</f>
        <v>4</v>
      </c>
      <c r="C59" s="297" t="str">
        <f>'2.4-PV'!C32</f>
        <v xml:space="preserve"> EXECUÇÃO DE POÇO DE VISITA EM ANÉIS DE ATÉ D=1,00M DE CONCRETO PRÉ-MOLDADO PROFUNDIDADE 2,50M</v>
      </c>
      <c r="D59" s="286" t="s">
        <v>98</v>
      </c>
      <c r="E59" s="292">
        <v>5</v>
      </c>
      <c r="F59" s="293">
        <f>'2.4-PV'!G39</f>
        <v>0</v>
      </c>
      <c r="G59" s="293">
        <f t="shared" si="7"/>
        <v>0</v>
      </c>
    </row>
    <row r="60" spans="1:7" ht="12.75" hidden="1" customHeight="1" outlineLevel="1" x14ac:dyDescent="0.2">
      <c r="A60" s="285" t="str">
        <f>'2.4-PV'!A40</f>
        <v>2.4.</v>
      </c>
      <c r="B60" s="311">
        <f>'2.4-PV'!B40</f>
        <v>5</v>
      </c>
      <c r="C60" s="297" t="str">
        <f>'2.4-PV'!C40</f>
        <v xml:space="preserve"> EXECUÇÃO DE POÇO DE VISITA EM ANÉIS DE ATÉ D=1,00M DE CONCRETO PRÉ-MOLDADO PROFUNDIDADE 3,00M</v>
      </c>
      <c r="D60" s="286" t="s">
        <v>98</v>
      </c>
      <c r="E60" s="287">
        <v>5</v>
      </c>
      <c r="F60" s="288">
        <f>'2.4-PV'!G47</f>
        <v>0</v>
      </c>
      <c r="G60" s="288">
        <f t="shared" si="7"/>
        <v>0</v>
      </c>
    </row>
    <row r="61" spans="1:7" ht="12.75" hidden="1" customHeight="1" outlineLevel="1" x14ac:dyDescent="0.2">
      <c r="A61" s="285" t="str">
        <f>'2.4-PV'!A48</f>
        <v>2.4.</v>
      </c>
      <c r="B61" s="311">
        <f>'2.4-PV'!B48</f>
        <v>6</v>
      </c>
      <c r="C61" s="297" t="str">
        <f>'2.4-PV'!C48</f>
        <v xml:space="preserve"> EXECUÇÃO DE POÇO DE VISITA EM ANÉIS DE ATÉ D=1,00M DE CONCRETO PRÉ-MOLDADO PROFUNDIDADE 3,50M</v>
      </c>
      <c r="D61" s="286" t="s">
        <v>98</v>
      </c>
      <c r="E61" s="292">
        <v>3</v>
      </c>
      <c r="F61" s="293">
        <f>'2.4-PV'!G55</f>
        <v>0</v>
      </c>
      <c r="G61" s="293">
        <f t="shared" si="7"/>
        <v>0</v>
      </c>
    </row>
    <row r="62" spans="1:7" ht="12.75" hidden="1" customHeight="1" outlineLevel="1" x14ac:dyDescent="0.2">
      <c r="A62" s="285" t="str">
        <f>'2.4-PV'!A56</f>
        <v>2.4.</v>
      </c>
      <c r="B62" s="311">
        <f>'2.4-PV'!B56</f>
        <v>7</v>
      </c>
      <c r="C62" s="297" t="str">
        <f>'2.4-PV'!C56</f>
        <v xml:space="preserve"> EXECUÇÃO DE POÇO DE VISITA EM ANÉIS DE ATÉ D=1,00M DE CONCRETO PRÉ-MOLDADO PROFUNDIDADE 4,00M</v>
      </c>
      <c r="D62" s="286" t="s">
        <v>98</v>
      </c>
      <c r="E62" s="287">
        <v>3</v>
      </c>
      <c r="F62" s="288">
        <f>'2.4-PV'!G63</f>
        <v>0</v>
      </c>
      <c r="G62" s="288">
        <f t="shared" si="7"/>
        <v>0</v>
      </c>
    </row>
    <row r="63" spans="1:7" ht="12.75" hidden="1" customHeight="1" outlineLevel="1" x14ac:dyDescent="0.2">
      <c r="A63" s="285" t="str">
        <f>'2.4-PV'!A64</f>
        <v>2.4.</v>
      </c>
      <c r="B63" s="311">
        <f>'2.4-PV'!B64</f>
        <v>8</v>
      </c>
      <c r="C63" s="297" t="str">
        <f>'2.4-PV'!C64</f>
        <v xml:space="preserve"> EXECUÇÃO DE POÇO DE VISITA EM ANÉIS DE ATÉ D=1,00M DE CONCRETO PRÉ-MOLDADO PROFUNDIDADE 4,50M</v>
      </c>
      <c r="D63" s="286" t="s">
        <v>98</v>
      </c>
      <c r="E63" s="287">
        <v>3</v>
      </c>
      <c r="F63" s="288">
        <f>'2.4-PV'!G71</f>
        <v>0</v>
      </c>
      <c r="G63" s="293">
        <f t="shared" si="7"/>
        <v>0</v>
      </c>
    </row>
    <row r="64" spans="1:7" ht="12.75" hidden="1" customHeight="1" outlineLevel="1" x14ac:dyDescent="0.2">
      <c r="A64" s="285" t="str">
        <f>'2.4-PV'!A72</f>
        <v>2.4.</v>
      </c>
      <c r="B64" s="311">
        <f>'2.4-PV'!B72</f>
        <v>9</v>
      </c>
      <c r="C64" s="297" t="str">
        <f>'2.4-PV'!C72</f>
        <v xml:space="preserve"> EXECUÇÃO DE POÇO DE VISITA EM ANÉIS DE ATÉ D=1,00M DE CONCRETO PRÉ-MOLDADO PROFUNDIDADE 5,00M</v>
      </c>
      <c r="D64" s="286" t="s">
        <v>98</v>
      </c>
      <c r="E64" s="287">
        <v>2</v>
      </c>
      <c r="F64" s="288">
        <f>'2.4-PV'!G79</f>
        <v>0</v>
      </c>
      <c r="G64" s="288">
        <f t="shared" si="7"/>
        <v>0</v>
      </c>
    </row>
    <row r="65" spans="1:7" ht="12.75" hidden="1" customHeight="1" outlineLevel="1" x14ac:dyDescent="0.2">
      <c r="A65" s="285" t="str">
        <f>'2.4-PV'!A80</f>
        <v>2.4.</v>
      </c>
      <c r="B65" s="311">
        <f>'2.4-PV'!B80</f>
        <v>10</v>
      </c>
      <c r="C65" s="297" t="str">
        <f>'2.4-PV'!C80</f>
        <v xml:space="preserve">REBAIXAMENTO/LEVANTAMENTO DE POÇO DE VISITA EM RUA COM PAVIMENTO </v>
      </c>
      <c r="D65" s="286" t="s">
        <v>98</v>
      </c>
      <c r="E65" s="287">
        <v>80</v>
      </c>
      <c r="F65" s="288">
        <f>'2.4-PV'!G88</f>
        <v>0</v>
      </c>
      <c r="G65" s="310">
        <f t="shared" si="7"/>
        <v>0</v>
      </c>
    </row>
    <row r="66" spans="1:7" ht="12.75" customHeight="1" collapsed="1" thickTop="1" thickBot="1" x14ac:dyDescent="0.25">
      <c r="A66" s="380" t="s">
        <v>297</v>
      </c>
      <c r="B66" s="381"/>
      <c r="C66" s="381"/>
      <c r="D66" s="381"/>
      <c r="E66" s="381"/>
      <c r="F66" s="382"/>
      <c r="G66" s="304">
        <f>G32+G43+G50+G54</f>
        <v>0</v>
      </c>
    </row>
    <row r="67" spans="1:7" ht="12.75" customHeight="1" thickTop="1" thickBot="1" x14ac:dyDescent="0.25">
      <c r="A67" s="395" t="s">
        <v>298</v>
      </c>
      <c r="B67" s="377"/>
      <c r="C67" s="377"/>
      <c r="D67" s="377"/>
      <c r="E67" s="377"/>
      <c r="F67" s="377"/>
      <c r="G67" s="378"/>
    </row>
    <row r="68" spans="1:7" ht="12.75" customHeight="1" thickTop="1" thickBot="1" x14ac:dyDescent="0.25">
      <c r="A68" s="379">
        <v>45294</v>
      </c>
      <c r="B68" s="378"/>
      <c r="C68" s="376" t="s">
        <v>299</v>
      </c>
      <c r="D68" s="377"/>
      <c r="E68" s="377"/>
      <c r="F68" s="378"/>
      <c r="G68" s="283">
        <f>SUM(G70:G72)</f>
        <v>0</v>
      </c>
    </row>
    <row r="69" spans="1:7" ht="12.75" customHeight="1" outlineLevel="1" thickTop="1" x14ac:dyDescent="0.2">
      <c r="A69" s="373" t="s">
        <v>284</v>
      </c>
      <c r="B69" s="374"/>
      <c r="C69" s="375"/>
      <c r="D69" s="295" t="s">
        <v>98</v>
      </c>
      <c r="E69" s="295" t="s">
        <v>286</v>
      </c>
      <c r="F69" s="295" t="s">
        <v>287</v>
      </c>
      <c r="G69" s="296" t="s">
        <v>288</v>
      </c>
    </row>
    <row r="70" spans="1:7" ht="12.75" customHeight="1" outlineLevel="1" x14ac:dyDescent="0.2">
      <c r="A70" s="298" t="str">
        <f>'3.1-PAV'!A10</f>
        <v>3.1</v>
      </c>
      <c r="B70" s="298" t="str">
        <f>'3.1-PAV'!B10</f>
        <v>1</v>
      </c>
      <c r="C70" s="312" t="str">
        <f>'3.1-PAV'!C10</f>
        <v>REPARO DE PAVIMENTAÇÃO ASFÁLTICA</v>
      </c>
      <c r="D70" s="299" t="s">
        <v>36</v>
      </c>
      <c r="E70" s="300">
        <f>SUM(E8:E12)+SUM(E34:E42)+SUM(E45:E48)+SUM(E15:E16)+700</f>
        <v>8066</v>
      </c>
      <c r="F70" s="301">
        <f>'3.1-PAV'!G20</f>
        <v>0</v>
      </c>
      <c r="G70" s="302">
        <f t="shared" ref="G70:G72" si="8">ROUND((E70*F70),4)</f>
        <v>0</v>
      </c>
    </row>
    <row r="71" spans="1:7" ht="12.75" customHeight="1" outlineLevel="1" x14ac:dyDescent="0.2">
      <c r="A71" s="298" t="str">
        <f>'3.1-PAV'!A21</f>
        <v>3.1</v>
      </c>
      <c r="B71" s="298" t="str">
        <f>'3.1-PAV'!B21</f>
        <v>2</v>
      </c>
      <c r="C71" s="312" t="str">
        <f>'3.1-PAV'!C21</f>
        <v>REPARO DE PASSEIO CIMENTADO</v>
      </c>
      <c r="D71" s="299" t="s">
        <v>36</v>
      </c>
      <c r="E71" s="300">
        <f>E45+E46+E47+E48+E15+E16+250</f>
        <v>3385</v>
      </c>
      <c r="F71" s="301">
        <f>'3.1-PAV'!G29</f>
        <v>0</v>
      </c>
      <c r="G71" s="302">
        <f t="shared" si="8"/>
        <v>0</v>
      </c>
    </row>
    <row r="72" spans="1:7" ht="12" customHeight="1" outlineLevel="1" thickBot="1" x14ac:dyDescent="0.25">
      <c r="A72" s="298" t="str">
        <f>'3.1-PAV'!A30</f>
        <v>3.1</v>
      </c>
      <c r="B72" s="298" t="str">
        <f>'3.1-PAV'!B30</f>
        <v>3</v>
      </c>
      <c r="C72" s="312" t="str">
        <f>'3.1-PAV'!C30</f>
        <v>REPARO DE PASSEIO MOSAICO</v>
      </c>
      <c r="D72" s="299" t="s">
        <v>36</v>
      </c>
      <c r="E72" s="300">
        <f>ROUNDUP(E71*0.05,0)</f>
        <v>170</v>
      </c>
      <c r="F72" s="301">
        <f>'3.1-PAV'!G38</f>
        <v>0</v>
      </c>
      <c r="G72" s="302">
        <f t="shared" si="8"/>
        <v>0</v>
      </c>
    </row>
    <row r="73" spans="1:7" ht="12.75" customHeight="1" thickTop="1" thickBot="1" x14ac:dyDescent="0.25">
      <c r="A73" s="379">
        <v>45325</v>
      </c>
      <c r="B73" s="378"/>
      <c r="C73" s="376" t="s">
        <v>300</v>
      </c>
      <c r="D73" s="377"/>
      <c r="E73" s="377"/>
      <c r="F73" s="378"/>
      <c r="G73" s="283">
        <f>SUM(G75:G78)</f>
        <v>0</v>
      </c>
    </row>
    <row r="74" spans="1:7" ht="12.75" customHeight="1" outlineLevel="1" thickTop="1" x14ac:dyDescent="0.2">
      <c r="A74" s="373" t="s">
        <v>284</v>
      </c>
      <c r="B74" s="374"/>
      <c r="C74" s="375"/>
      <c r="D74" s="295" t="s">
        <v>98</v>
      </c>
      <c r="E74" s="295" t="s">
        <v>286</v>
      </c>
      <c r="F74" s="295" t="s">
        <v>287</v>
      </c>
      <c r="G74" s="296" t="s">
        <v>288</v>
      </c>
    </row>
    <row r="75" spans="1:7" ht="12.75" customHeight="1" outlineLevel="1" x14ac:dyDescent="0.2">
      <c r="A75" s="285" t="str">
        <f>'3.2-DET'!A5</f>
        <v>3.2.</v>
      </c>
      <c r="B75" s="285" t="str">
        <f>'3.2-DET'!B5</f>
        <v>1</v>
      </c>
      <c r="C75" s="297" t="str">
        <f>'3.2-DET'!C5</f>
        <v>DETECÇÃO ELETROMAGNÉTICA DE PEÇAS E CONEXÕES DE ÁGUA</v>
      </c>
      <c r="D75" s="286" t="s">
        <v>98</v>
      </c>
      <c r="E75" s="287">
        <v>10</v>
      </c>
      <c r="F75" s="288">
        <f>'3.2-DET'!G9</f>
        <v>0</v>
      </c>
      <c r="G75" s="288">
        <f t="shared" ref="G75:G77" si="9">ROUND((E75*F75),4)</f>
        <v>0</v>
      </c>
    </row>
    <row r="76" spans="1:7" ht="12.75" customHeight="1" outlineLevel="1" x14ac:dyDescent="0.2">
      <c r="A76" s="285" t="str">
        <f>'3.2-DET'!A10</f>
        <v>3.2.</v>
      </c>
      <c r="B76" s="285" t="str">
        <f>'3.2-DET'!B10</f>
        <v>2</v>
      </c>
      <c r="C76" s="297" t="str">
        <f>'3.2-DET'!C10</f>
        <v>SONDAGEM DE REDES E PEÇAS LOCALIZADAS (CAVAS) COM PAVIMENTAÇÃO</v>
      </c>
      <c r="D76" s="286" t="s">
        <v>98</v>
      </c>
      <c r="E76" s="292">
        <v>600</v>
      </c>
      <c r="F76" s="293">
        <f>'3.2-DET'!G14</f>
        <v>0</v>
      </c>
      <c r="G76" s="293">
        <f t="shared" si="9"/>
        <v>0</v>
      </c>
    </row>
    <row r="77" spans="1:7" ht="12.75" customHeight="1" outlineLevel="1" x14ac:dyDescent="0.2">
      <c r="A77" s="285" t="str">
        <f>'3.2-DET'!A15</f>
        <v>3.2.</v>
      </c>
      <c r="B77" s="285" t="str">
        <f>'3.2-DET'!B15</f>
        <v>3</v>
      </c>
      <c r="C77" s="297" t="str">
        <f>'3.2-DET'!C15</f>
        <v>SONDAGEM DE REDES E PEÇAS LOCALIZADAS (CAVAS) SEM PAVIMENTAÇÃO</v>
      </c>
      <c r="D77" s="286" t="s">
        <v>98</v>
      </c>
      <c r="E77" s="287">
        <v>100</v>
      </c>
      <c r="F77" s="288">
        <f>'3.2-DET'!G19</f>
        <v>0</v>
      </c>
      <c r="G77" s="288">
        <f t="shared" si="9"/>
        <v>0</v>
      </c>
    </row>
    <row r="78" spans="1:7" ht="12.75" customHeight="1" outlineLevel="1" thickBot="1" x14ac:dyDescent="0.25">
      <c r="A78" s="298" t="str">
        <f>'3.2-DET'!A20</f>
        <v>3.2.</v>
      </c>
      <c r="B78" s="298" t="str">
        <f>'3.2-DET'!B20</f>
        <v>4</v>
      </c>
      <c r="C78" s="312" t="str">
        <f>'3.2-DET'!C20</f>
        <v>GEOFONAMENTO</v>
      </c>
      <c r="D78" s="291" t="s">
        <v>301</v>
      </c>
      <c r="E78" s="313">
        <v>1</v>
      </c>
      <c r="F78" s="293">
        <f>'3.2-DET'!G24</f>
        <v>0</v>
      </c>
      <c r="G78" s="294">
        <f>E78*F78</f>
        <v>0</v>
      </c>
    </row>
    <row r="79" spans="1:7" ht="12.75" customHeight="1" thickTop="1" thickBot="1" x14ac:dyDescent="0.25">
      <c r="A79" s="379">
        <v>45354</v>
      </c>
      <c r="B79" s="378"/>
      <c r="C79" s="376" t="s">
        <v>302</v>
      </c>
      <c r="D79" s="377"/>
      <c r="E79" s="377"/>
      <c r="F79" s="378"/>
      <c r="G79" s="283">
        <f>SUM(G82:G88)</f>
        <v>0</v>
      </c>
    </row>
    <row r="80" spans="1:7" ht="12.75" customHeight="1" outlineLevel="1" thickTop="1" x14ac:dyDescent="0.2">
      <c r="A80" s="373" t="s">
        <v>284</v>
      </c>
      <c r="B80" s="374"/>
      <c r="C80" s="375"/>
      <c r="D80" s="295" t="s">
        <v>98</v>
      </c>
      <c r="E80" s="295" t="s">
        <v>286</v>
      </c>
      <c r="F80" s="295" t="s">
        <v>287</v>
      </c>
      <c r="G80" s="296" t="s">
        <v>288</v>
      </c>
    </row>
    <row r="81" spans="1:7" ht="12.75" customHeight="1" outlineLevel="1" x14ac:dyDescent="0.2">
      <c r="A81" s="285" t="str">
        <f>'3.3-ACE'!A4</f>
        <v>3.3.</v>
      </c>
      <c r="B81" s="311">
        <f>'3.3-ACE'!B4</f>
        <v>1</v>
      </c>
      <c r="C81" s="297" t="str">
        <f>'3.3-ACE'!C4</f>
        <v>ATERRO/ESCAVAÇÃO MANUAL</v>
      </c>
      <c r="D81" s="286" t="s">
        <v>303</v>
      </c>
      <c r="E81" s="287">
        <v>500</v>
      </c>
      <c r="F81" s="288">
        <f>'3.3-ACE'!G9</f>
        <v>0</v>
      </c>
      <c r="G81" s="288">
        <f t="shared" ref="G81:G88" si="10">ROUND((E81*F81),4)</f>
        <v>0</v>
      </c>
    </row>
    <row r="82" spans="1:7" ht="12.75" customHeight="1" outlineLevel="1" x14ac:dyDescent="0.2">
      <c r="A82" s="285" t="str">
        <f>'3.3-ACE'!A10</f>
        <v>3.3.</v>
      </c>
      <c r="B82" s="311">
        <f>'3.3-ACE'!B10</f>
        <v>2</v>
      </c>
      <c r="C82" s="297" t="str">
        <f>'3.3-ACE'!C10</f>
        <v>ACRÉSCIMO POR ESCAVAÇÃO MANUAL</v>
      </c>
      <c r="D82" s="286" t="s">
        <v>303</v>
      </c>
      <c r="E82" s="287">
        <v>200</v>
      </c>
      <c r="F82" s="288">
        <f>'3.3-ACE'!G17</f>
        <v>0</v>
      </c>
      <c r="G82" s="288">
        <f t="shared" si="10"/>
        <v>0</v>
      </c>
    </row>
    <row r="83" spans="1:7" ht="12.75" customHeight="1" outlineLevel="1" x14ac:dyDescent="0.2">
      <c r="A83" s="285" t="str">
        <f>'3.3-ACE'!A18</f>
        <v>3.3.</v>
      </c>
      <c r="B83" s="311">
        <f>'3.3-ACE'!B18</f>
        <v>3</v>
      </c>
      <c r="C83" s="297" t="str">
        <f>'3.3-ACE'!C18</f>
        <v>SINALIZAÇÃO NOTURNA</v>
      </c>
      <c r="D83" s="286" t="s">
        <v>178</v>
      </c>
      <c r="E83" s="292">
        <v>100</v>
      </c>
      <c r="F83" s="293">
        <f>'3.3-ACE'!G22</f>
        <v>0</v>
      </c>
      <c r="G83" s="293">
        <f t="shared" si="10"/>
        <v>0</v>
      </c>
    </row>
    <row r="84" spans="1:7" ht="12.75" customHeight="1" outlineLevel="1" x14ac:dyDescent="0.2">
      <c r="A84" s="285" t="str">
        <f>'3.3-ACE'!A23</f>
        <v>3.3.</v>
      </c>
      <c r="B84" s="311">
        <f>'3.3-ACE'!B23</f>
        <v>4</v>
      </c>
      <c r="C84" s="297" t="str">
        <f>'3.3-ACE'!C23</f>
        <v>ESCORAMENTO (M²)</v>
      </c>
      <c r="D84" s="286" t="s">
        <v>304</v>
      </c>
      <c r="E84" s="287">
        <v>100</v>
      </c>
      <c r="F84" s="288">
        <f>'3.3-ACE'!G27</f>
        <v>0</v>
      </c>
      <c r="G84" s="288">
        <f t="shared" si="10"/>
        <v>0</v>
      </c>
    </row>
    <row r="85" spans="1:7" ht="12.75" customHeight="1" outlineLevel="1" x14ac:dyDescent="0.2">
      <c r="A85" s="285" t="str">
        <f>'3.3-ACE'!A28</f>
        <v>3.3.</v>
      </c>
      <c r="B85" s="311">
        <f>'3.3-ACE'!B28</f>
        <v>5</v>
      </c>
      <c r="C85" s="297" t="str">
        <f>'3.3-ACE'!C28</f>
        <v>HORA MÁQUINA - RETROESCAVADEIRA</v>
      </c>
      <c r="D85" s="286" t="s">
        <v>10</v>
      </c>
      <c r="E85" s="292">
        <v>500</v>
      </c>
      <c r="F85" s="293">
        <f>'3.3-ACE'!G32</f>
        <v>0</v>
      </c>
      <c r="G85" s="293">
        <f t="shared" si="10"/>
        <v>0</v>
      </c>
    </row>
    <row r="86" spans="1:7" ht="12.75" customHeight="1" outlineLevel="1" x14ac:dyDescent="0.2">
      <c r="A86" s="285" t="str">
        <f>'3.3-ACE'!A33</f>
        <v>3.3.</v>
      </c>
      <c r="B86" s="311">
        <f>'3.3-ACE'!B33</f>
        <v>6</v>
      </c>
      <c r="C86" s="297" t="str">
        <f>'3.3-ACE'!C33</f>
        <v>ADICIONAL DE MÃO DE OBRA - SERVIÇO SIMPLES</v>
      </c>
      <c r="D86" s="286" t="s">
        <v>10</v>
      </c>
      <c r="E86" s="287">
        <v>500</v>
      </c>
      <c r="F86" s="288">
        <f>'3.3-ACE'!G39</f>
        <v>0</v>
      </c>
      <c r="G86" s="293">
        <f t="shared" si="10"/>
        <v>0</v>
      </c>
    </row>
    <row r="87" spans="1:7" ht="12.75" customHeight="1" outlineLevel="1" x14ac:dyDescent="0.2">
      <c r="A87" s="285" t="str">
        <f>'3.3-ACE'!A40</f>
        <v>3.3.</v>
      </c>
      <c r="B87" s="311">
        <f>'3.3-ACE'!B40</f>
        <v>7</v>
      </c>
      <c r="C87" s="297" t="str">
        <f>'3.3-ACE'!C40</f>
        <v>ASSENTAMENTO DE TAMPÃO DE FERRO FUNDIDO, DIÂMETRO 600MM</v>
      </c>
      <c r="D87" s="286" t="s">
        <v>4</v>
      </c>
      <c r="E87" s="287">
        <v>70</v>
      </c>
      <c r="F87" s="288">
        <f>'3.3-ACE'!G44</f>
        <v>0</v>
      </c>
      <c r="G87" s="288">
        <f t="shared" si="10"/>
        <v>0</v>
      </c>
    </row>
    <row r="88" spans="1:7" ht="12.75" customHeight="1" outlineLevel="1" thickBot="1" x14ac:dyDescent="0.25">
      <c r="A88" s="285" t="str">
        <f>'3.3-ACE'!A45</f>
        <v>3.3.</v>
      </c>
      <c r="B88" s="311">
        <f>'3.3-ACE'!B45</f>
        <v>8</v>
      </c>
      <c r="C88" s="297" t="str">
        <f>'3.3-ACE'!C45</f>
        <v>ASSENTAMENTO DE TAMPÃO DE FERRO FUNDIDO, DIÂMETRO 900MM</v>
      </c>
      <c r="D88" s="286" t="s">
        <v>4</v>
      </c>
      <c r="E88" s="287">
        <v>10</v>
      </c>
      <c r="F88" s="288">
        <f>'3.3-ACE'!G49</f>
        <v>0</v>
      </c>
      <c r="G88" s="288">
        <f t="shared" si="10"/>
        <v>0</v>
      </c>
    </row>
    <row r="89" spans="1:7" ht="12.75" customHeight="1" thickTop="1" thickBot="1" x14ac:dyDescent="0.25">
      <c r="A89" s="379">
        <v>45385</v>
      </c>
      <c r="B89" s="378"/>
      <c r="C89" s="376" t="s">
        <v>305</v>
      </c>
      <c r="D89" s="377"/>
      <c r="E89" s="377"/>
      <c r="F89" s="378"/>
      <c r="G89" s="283">
        <f>SUM(G91:G93)</f>
        <v>0</v>
      </c>
    </row>
    <row r="90" spans="1:7" ht="12.75" customHeight="1" outlineLevel="1" thickTop="1" x14ac:dyDescent="0.2">
      <c r="A90" s="373" t="s">
        <v>284</v>
      </c>
      <c r="B90" s="374"/>
      <c r="C90" s="375"/>
      <c r="D90" s="295" t="s">
        <v>98</v>
      </c>
      <c r="E90" s="295" t="s">
        <v>286</v>
      </c>
      <c r="F90" s="295" t="s">
        <v>287</v>
      </c>
      <c r="G90" s="296" t="s">
        <v>288</v>
      </c>
    </row>
    <row r="91" spans="1:7" ht="12.75" customHeight="1" outlineLevel="1" x14ac:dyDescent="0.2">
      <c r="A91" s="285" t="str">
        <f>'3.4-C.ESP'!A10</f>
        <v>3.4.</v>
      </c>
      <c r="B91" s="285" t="str">
        <f>'3.4-C.ESP'!B10</f>
        <v>1</v>
      </c>
      <c r="C91" s="297" t="str">
        <f>'3.4-C.ESP'!C10</f>
        <v>CONSERTO EM REDES EM PEAD Ø 63 ATÉ 125</v>
      </c>
      <c r="D91" s="286" t="s">
        <v>178</v>
      </c>
      <c r="E91" s="287">
        <v>50</v>
      </c>
      <c r="F91" s="288">
        <f>'3.4-C.ESP'!G30</f>
        <v>0</v>
      </c>
      <c r="G91" s="288">
        <f t="shared" ref="G91:G93" si="11">ROUND((E91*F91),4)</f>
        <v>0</v>
      </c>
    </row>
    <row r="92" spans="1:7" ht="12.75" customHeight="1" outlineLevel="1" x14ac:dyDescent="0.2">
      <c r="A92" s="285" t="str">
        <f>'3.4-C.ESP'!A31</f>
        <v>3.4.</v>
      </c>
      <c r="B92" s="285" t="str">
        <f>'3.4-C.ESP'!B31</f>
        <v>2</v>
      </c>
      <c r="C92" s="297" t="str">
        <f>'3.4-C.ESP'!C31</f>
        <v>CONSERTO EM REDES EM PEAD Ø 140 ATÉ 250</v>
      </c>
      <c r="D92" s="286" t="s">
        <v>178</v>
      </c>
      <c r="E92" s="292">
        <v>50</v>
      </c>
      <c r="F92" s="293">
        <f>'3.4-C.ESP'!G51</f>
        <v>0</v>
      </c>
      <c r="G92" s="293">
        <f t="shared" si="11"/>
        <v>0</v>
      </c>
    </row>
    <row r="93" spans="1:7" ht="12.75" customHeight="1" outlineLevel="1" thickBot="1" x14ac:dyDescent="0.25">
      <c r="A93" s="285" t="str">
        <f>'3.4-C.ESP'!A73</f>
        <v>3.4.</v>
      </c>
      <c r="B93" s="311">
        <v>3</v>
      </c>
      <c r="C93" s="297" t="str">
        <f>'3.4-C.ESP'!C73</f>
        <v>MONTAGEM DE TUBULAÇÃO EM FERRO FUNDIDO FLANGEADO</v>
      </c>
      <c r="D93" s="286" t="s">
        <v>96</v>
      </c>
      <c r="E93" s="287">
        <v>500</v>
      </c>
      <c r="F93" s="288">
        <f>'3.4-C.ESP'!G77</f>
        <v>0</v>
      </c>
      <c r="G93" s="288">
        <f t="shared" si="11"/>
        <v>0</v>
      </c>
    </row>
    <row r="94" spans="1:7" ht="12.75" customHeight="1" thickTop="1" thickBot="1" x14ac:dyDescent="0.25">
      <c r="A94" s="379">
        <v>45415</v>
      </c>
      <c r="B94" s="378"/>
      <c r="C94" s="376" t="s">
        <v>306</v>
      </c>
      <c r="D94" s="377"/>
      <c r="E94" s="377"/>
      <c r="F94" s="378"/>
      <c r="G94" s="283">
        <f>SUM(G96:G98)</f>
        <v>0</v>
      </c>
    </row>
    <row r="95" spans="1:7" ht="12.75" customHeight="1" outlineLevel="1" thickTop="1" x14ac:dyDescent="0.2">
      <c r="A95" s="373" t="s">
        <v>284</v>
      </c>
      <c r="B95" s="374"/>
      <c r="C95" s="375"/>
      <c r="D95" s="295" t="s">
        <v>98</v>
      </c>
      <c r="E95" s="295" t="s">
        <v>286</v>
      </c>
      <c r="F95" s="295" t="s">
        <v>287</v>
      </c>
      <c r="G95" s="296" t="s">
        <v>288</v>
      </c>
    </row>
    <row r="96" spans="1:7" ht="12.75" customHeight="1" outlineLevel="1" x14ac:dyDescent="0.2">
      <c r="A96" s="285" t="str">
        <f>'3.5-VIS'!A5</f>
        <v>3.5</v>
      </c>
      <c r="B96" s="311">
        <f>'3.5-VIS'!B5</f>
        <v>1</v>
      </c>
      <c r="C96" s="297" t="str">
        <f>'3.5-VIS'!C5</f>
        <v>VISITA IMPRODUTIVA</v>
      </c>
      <c r="D96" s="286" t="s">
        <v>4</v>
      </c>
      <c r="E96" s="287">
        <v>2000</v>
      </c>
      <c r="F96" s="288">
        <f>'3.5-VIS'!G11</f>
        <v>0</v>
      </c>
      <c r="G96" s="288">
        <f t="shared" ref="G96:G98" si="12">ROUND((E96*F96),4)</f>
        <v>0</v>
      </c>
    </row>
    <row r="97" spans="1:7" ht="24" customHeight="1" outlineLevel="1" x14ac:dyDescent="0.2">
      <c r="A97" s="327" t="s">
        <v>308</v>
      </c>
      <c r="B97" s="328">
        <v>2</v>
      </c>
      <c r="C97" s="329" t="s">
        <v>321</v>
      </c>
      <c r="D97" s="330" t="s">
        <v>307</v>
      </c>
      <c r="E97" s="331">
        <v>12</v>
      </c>
      <c r="F97" s="288">
        <f>'3.5-COM'!G7</f>
        <v>0</v>
      </c>
      <c r="G97" s="288">
        <f t="shared" si="12"/>
        <v>0</v>
      </c>
    </row>
    <row r="98" spans="1:7" ht="12.75" customHeight="1" outlineLevel="1" x14ac:dyDescent="0.2">
      <c r="A98" s="298" t="str">
        <f>'3.5-VEI'!A4</f>
        <v>3.5.</v>
      </c>
      <c r="B98" s="314">
        <v>3</v>
      </c>
      <c r="C98" s="312" t="str">
        <f>'3.5-VEI'!C4</f>
        <v>VEICULO À DISPOSIÇÃO PARA UTILIZAÇÃO DA CONTRATANTE PARA FISCALIZAÇÃO - 3 VEÍCULOS</v>
      </c>
      <c r="D98" s="299" t="s">
        <v>307</v>
      </c>
      <c r="E98" s="298">
        <v>12</v>
      </c>
      <c r="F98" s="315">
        <f>'3.5-VEI'!G8</f>
        <v>0</v>
      </c>
      <c r="G98" s="302">
        <f t="shared" si="12"/>
        <v>0</v>
      </c>
    </row>
    <row r="99" spans="1:7" ht="12.75" customHeight="1" thickBot="1" x14ac:dyDescent="0.25">
      <c r="A99" s="380" t="s">
        <v>318</v>
      </c>
      <c r="B99" s="381"/>
      <c r="C99" s="381"/>
      <c r="D99" s="381"/>
      <c r="E99" s="381"/>
      <c r="F99" s="382"/>
      <c r="G99" s="324">
        <f>G68+G73+G79+G89+G94</f>
        <v>0</v>
      </c>
    </row>
    <row r="100" spans="1:7" ht="12.75" customHeight="1" thickTop="1" thickBot="1" x14ac:dyDescent="0.25">
      <c r="A100" s="281"/>
      <c r="B100" s="281"/>
      <c r="C100" s="322"/>
      <c r="D100" s="281"/>
      <c r="E100" s="281"/>
      <c r="F100" s="281"/>
      <c r="G100" s="325">
        <f>G30+G66+G99</f>
        <v>0</v>
      </c>
    </row>
    <row r="101" spans="1:7" ht="12.75" customHeight="1" x14ac:dyDescent="0.2">
      <c r="A101" s="281"/>
      <c r="B101" s="281"/>
      <c r="C101" s="322"/>
      <c r="D101" s="281"/>
      <c r="E101" s="281"/>
      <c r="F101" s="281"/>
      <c r="G101" s="320"/>
    </row>
    <row r="102" spans="1:7" ht="12.75" customHeight="1" x14ac:dyDescent="0.2">
      <c r="A102" s="281"/>
      <c r="B102" s="281"/>
      <c r="C102" s="281"/>
      <c r="D102" s="281"/>
      <c r="E102" s="281"/>
      <c r="F102" s="281"/>
      <c r="G102" s="281"/>
    </row>
    <row r="103" spans="1:7" ht="12.75" customHeight="1" x14ac:dyDescent="0.2">
      <c r="A103" s="281"/>
      <c r="B103" s="284"/>
      <c r="C103" s="284"/>
      <c r="D103" s="281"/>
      <c r="E103" s="281"/>
      <c r="F103" s="281"/>
      <c r="G103" s="281"/>
    </row>
    <row r="104" spans="1:7" ht="12.75" customHeight="1" x14ac:dyDescent="0.2">
      <c r="A104" s="281"/>
      <c r="B104" s="284"/>
      <c r="C104" s="284"/>
      <c r="D104" s="281"/>
      <c r="E104" s="281"/>
      <c r="F104" s="281"/>
      <c r="G104" s="281"/>
    </row>
    <row r="105" spans="1:7" ht="12.75" customHeight="1" x14ac:dyDescent="0.2">
      <c r="A105" s="281"/>
      <c r="B105" s="281"/>
      <c r="C105" s="281"/>
      <c r="D105" s="281"/>
      <c r="E105" s="281"/>
      <c r="F105" s="281"/>
      <c r="G105" s="281"/>
    </row>
    <row r="106" spans="1:7" ht="12.75" customHeight="1" x14ac:dyDescent="0.2">
      <c r="A106" s="281"/>
      <c r="B106" s="284"/>
      <c r="C106" s="284"/>
      <c r="D106" s="281"/>
      <c r="E106" s="281"/>
      <c r="F106" s="281"/>
      <c r="G106" s="281"/>
    </row>
    <row r="107" spans="1:7" ht="12.75" customHeight="1" x14ac:dyDescent="0.2">
      <c r="A107" s="281"/>
      <c r="B107" s="284"/>
      <c r="C107" s="284"/>
      <c r="D107" s="281"/>
      <c r="E107" s="281"/>
      <c r="F107" s="281"/>
      <c r="G107" s="281"/>
    </row>
    <row r="108" spans="1:7" ht="12.75" customHeight="1" x14ac:dyDescent="0.2">
      <c r="A108" s="281"/>
      <c r="B108" s="284"/>
      <c r="C108" s="284"/>
      <c r="D108" s="281"/>
      <c r="E108" s="281"/>
      <c r="F108" s="281"/>
      <c r="G108" s="281"/>
    </row>
    <row r="109" spans="1:7" ht="12.75" customHeight="1" x14ac:dyDescent="0.2">
      <c r="A109" s="281"/>
      <c r="C109" s="281"/>
      <c r="D109" s="281"/>
      <c r="E109" s="281"/>
      <c r="F109" s="281"/>
      <c r="G109" s="281"/>
    </row>
    <row r="110" spans="1:7" ht="12.75" customHeight="1" x14ac:dyDescent="0.2">
      <c r="A110" s="281"/>
      <c r="C110" s="309"/>
      <c r="D110" s="281"/>
      <c r="E110" s="281"/>
      <c r="F110" s="281"/>
      <c r="G110" s="281"/>
    </row>
    <row r="111" spans="1:7" ht="12.75" customHeight="1" x14ac:dyDescent="0.2">
      <c r="A111" s="281"/>
      <c r="C111" s="309"/>
      <c r="D111" s="281"/>
      <c r="E111" s="281"/>
      <c r="F111" s="281"/>
      <c r="G111" s="281"/>
    </row>
    <row r="112" spans="1:7" ht="12.75" customHeight="1" x14ac:dyDescent="0.2">
      <c r="A112" s="281"/>
      <c r="C112" s="309"/>
      <c r="D112" s="281"/>
      <c r="E112" s="281"/>
      <c r="F112" s="281"/>
      <c r="G112" s="281"/>
    </row>
    <row r="113" spans="1:7" ht="12.75" customHeight="1" x14ac:dyDescent="0.2">
      <c r="A113" s="281"/>
      <c r="B113" s="284"/>
      <c r="C113" s="284"/>
      <c r="D113" s="281"/>
      <c r="E113" s="281"/>
      <c r="F113" s="281"/>
      <c r="G113" s="281"/>
    </row>
    <row r="114" spans="1:7" ht="12.75" customHeight="1" x14ac:dyDescent="0.2">
      <c r="A114" s="281"/>
      <c r="B114" s="284"/>
      <c r="C114" s="284"/>
      <c r="D114" s="281"/>
      <c r="E114" s="281"/>
      <c r="F114" s="281"/>
      <c r="G114" s="281"/>
    </row>
    <row r="115" spans="1:7" ht="12.75" customHeight="1" x14ac:dyDescent="0.2">
      <c r="A115" s="281"/>
      <c r="B115" s="284"/>
      <c r="C115" s="284"/>
      <c r="D115" s="281"/>
      <c r="E115" s="281"/>
      <c r="F115" s="281"/>
      <c r="G115" s="281"/>
    </row>
    <row r="116" spans="1:7" ht="12.75" customHeight="1" x14ac:dyDescent="0.2">
      <c r="A116" s="281"/>
      <c r="B116" s="281"/>
      <c r="C116" s="322"/>
      <c r="D116" s="281"/>
      <c r="E116" s="281"/>
      <c r="F116" s="281"/>
      <c r="G116" s="316"/>
    </row>
    <row r="117" spans="1:7" ht="12.75" customHeight="1" x14ac:dyDescent="0.2">
      <c r="A117" s="281"/>
      <c r="B117" s="281"/>
      <c r="C117" s="322"/>
      <c r="D117" s="281"/>
      <c r="E117" s="281"/>
      <c r="F117" s="281"/>
      <c r="G117" s="316"/>
    </row>
    <row r="118" spans="1:7" ht="12.75" customHeight="1" x14ac:dyDescent="0.2">
      <c r="A118" s="281"/>
      <c r="B118" s="281"/>
      <c r="C118" s="322"/>
      <c r="D118" s="281"/>
      <c r="E118" s="281"/>
      <c r="F118" s="281"/>
      <c r="G118" s="316"/>
    </row>
    <row r="119" spans="1:7" ht="12.75" customHeight="1" x14ac:dyDescent="0.2">
      <c r="A119" s="281"/>
      <c r="B119" s="281"/>
      <c r="C119" s="322"/>
      <c r="D119" s="281"/>
      <c r="E119" s="281"/>
      <c r="F119" s="281"/>
      <c r="G119" s="316"/>
    </row>
    <row r="120" spans="1:7" ht="12.75" customHeight="1" x14ac:dyDescent="0.2">
      <c r="A120" s="281"/>
      <c r="B120" s="281"/>
      <c r="C120" s="322"/>
      <c r="D120" s="281"/>
      <c r="E120" s="281"/>
      <c r="F120" s="281"/>
      <c r="G120" s="316"/>
    </row>
    <row r="121" spans="1:7" ht="12.75" customHeight="1" x14ac:dyDescent="0.2">
      <c r="A121" s="281"/>
      <c r="B121" s="281"/>
      <c r="C121" s="322"/>
      <c r="D121" s="281"/>
      <c r="E121" s="281"/>
      <c r="F121" s="281"/>
      <c r="G121" s="316"/>
    </row>
    <row r="122" spans="1:7" ht="12.75" customHeight="1" x14ac:dyDescent="0.2">
      <c r="A122" s="281"/>
      <c r="B122" s="281"/>
      <c r="C122" s="322"/>
      <c r="D122" s="281"/>
      <c r="E122" s="281"/>
      <c r="F122" s="281"/>
      <c r="G122" s="316"/>
    </row>
    <row r="123" spans="1:7" ht="12.75" customHeight="1" x14ac:dyDescent="0.2">
      <c r="A123" s="281"/>
      <c r="B123" s="281"/>
      <c r="C123" s="322"/>
      <c r="D123" s="281"/>
      <c r="E123" s="281"/>
      <c r="F123" s="281"/>
      <c r="G123" s="316"/>
    </row>
    <row r="124" spans="1:7" ht="12.75" customHeight="1" x14ac:dyDescent="0.2">
      <c r="A124" s="281"/>
      <c r="B124" s="281"/>
      <c r="C124" s="322"/>
      <c r="D124" s="281"/>
      <c r="E124" s="281"/>
      <c r="F124" s="281"/>
      <c r="G124" s="316"/>
    </row>
    <row r="125" spans="1:7" ht="12.75" customHeight="1" x14ac:dyDescent="0.2">
      <c r="A125" s="281"/>
      <c r="B125" s="281"/>
      <c r="C125" s="322"/>
      <c r="D125" s="281"/>
      <c r="E125" s="281"/>
      <c r="F125" s="281"/>
      <c r="G125" s="316"/>
    </row>
    <row r="126" spans="1:7" ht="12.75" customHeight="1" x14ac:dyDescent="0.2">
      <c r="A126" s="281"/>
      <c r="B126" s="281"/>
      <c r="C126" s="322"/>
      <c r="D126" s="281"/>
      <c r="E126" s="281"/>
      <c r="F126" s="281"/>
      <c r="G126" s="316"/>
    </row>
    <row r="127" spans="1:7" ht="12.75" customHeight="1" x14ac:dyDescent="0.2">
      <c r="A127" s="281"/>
      <c r="B127" s="281"/>
      <c r="C127" s="322"/>
      <c r="D127" s="281"/>
      <c r="E127" s="281"/>
      <c r="F127" s="281"/>
      <c r="G127" s="316"/>
    </row>
    <row r="128" spans="1:7" ht="12.75" customHeight="1" x14ac:dyDescent="0.2">
      <c r="A128" s="281"/>
      <c r="B128" s="281"/>
      <c r="C128" s="322"/>
      <c r="D128" s="281"/>
      <c r="E128" s="281"/>
      <c r="F128" s="281"/>
      <c r="G128" s="316"/>
    </row>
    <row r="129" spans="1:7" ht="12.75" customHeight="1" x14ac:dyDescent="0.2">
      <c r="A129" s="281"/>
      <c r="B129" s="281"/>
      <c r="C129" s="322"/>
      <c r="D129" s="281"/>
      <c r="E129" s="281"/>
      <c r="F129" s="281"/>
      <c r="G129" s="316"/>
    </row>
    <row r="130" spans="1:7" ht="12.75" customHeight="1" x14ac:dyDescent="0.2">
      <c r="A130" s="281"/>
      <c r="B130" s="281"/>
      <c r="C130" s="322"/>
      <c r="D130" s="281"/>
      <c r="E130" s="281"/>
      <c r="F130" s="281"/>
      <c r="G130" s="316"/>
    </row>
    <row r="131" spans="1:7" ht="12.75" customHeight="1" x14ac:dyDescent="0.2">
      <c r="A131" s="281"/>
      <c r="B131" s="281"/>
      <c r="C131" s="322"/>
      <c r="D131" s="281"/>
      <c r="E131" s="281"/>
      <c r="F131" s="281"/>
      <c r="G131" s="316"/>
    </row>
    <row r="132" spans="1:7" ht="12.75" customHeight="1" x14ac:dyDescent="0.2">
      <c r="A132" s="281"/>
      <c r="B132" s="281"/>
      <c r="C132" s="322"/>
      <c r="D132" s="281"/>
      <c r="E132" s="281"/>
      <c r="F132" s="281"/>
      <c r="G132" s="316"/>
    </row>
    <row r="133" spans="1:7" ht="12.75" customHeight="1" x14ac:dyDescent="0.2">
      <c r="A133" s="281"/>
      <c r="B133" s="281"/>
      <c r="C133" s="322"/>
      <c r="D133" s="281"/>
      <c r="E133" s="281"/>
      <c r="F133" s="281"/>
      <c r="G133" s="316"/>
    </row>
    <row r="134" spans="1:7" ht="12.75" customHeight="1" x14ac:dyDescent="0.2">
      <c r="A134" s="281"/>
      <c r="B134" s="281"/>
      <c r="C134" s="322"/>
      <c r="D134" s="281"/>
      <c r="E134" s="281"/>
      <c r="F134" s="281"/>
      <c r="G134" s="316"/>
    </row>
    <row r="135" spans="1:7" ht="12.75" customHeight="1" x14ac:dyDescent="0.2">
      <c r="A135" s="281"/>
      <c r="B135" s="281"/>
      <c r="C135" s="322"/>
      <c r="D135" s="281"/>
      <c r="E135" s="281"/>
      <c r="F135" s="281"/>
      <c r="G135" s="316"/>
    </row>
    <row r="136" spans="1:7" ht="12.75" customHeight="1" x14ac:dyDescent="0.2">
      <c r="A136" s="281"/>
      <c r="B136" s="281"/>
      <c r="C136" s="322"/>
      <c r="D136" s="281"/>
      <c r="E136" s="281"/>
      <c r="F136" s="281"/>
      <c r="G136" s="316"/>
    </row>
    <row r="137" spans="1:7" ht="12.75" customHeight="1" x14ac:dyDescent="0.2">
      <c r="A137" s="281"/>
      <c r="B137" s="281"/>
      <c r="C137" s="322"/>
      <c r="D137" s="281"/>
      <c r="E137" s="281"/>
      <c r="F137" s="281"/>
      <c r="G137" s="316"/>
    </row>
    <row r="138" spans="1:7" ht="12.75" customHeight="1" x14ac:dyDescent="0.2">
      <c r="A138" s="281"/>
      <c r="B138" s="281"/>
      <c r="C138" s="322"/>
      <c r="D138" s="281"/>
      <c r="E138" s="281"/>
      <c r="F138" s="281"/>
      <c r="G138" s="316"/>
    </row>
    <row r="139" spans="1:7" ht="12.75" customHeight="1" x14ac:dyDescent="0.2">
      <c r="A139" s="281"/>
      <c r="B139" s="281"/>
      <c r="C139" s="322"/>
      <c r="D139" s="281"/>
      <c r="E139" s="281"/>
      <c r="F139" s="281"/>
      <c r="G139" s="316"/>
    </row>
    <row r="140" spans="1:7" ht="12.75" customHeight="1" x14ac:dyDescent="0.2">
      <c r="A140" s="281"/>
      <c r="B140" s="281"/>
      <c r="C140" s="322"/>
      <c r="D140" s="281"/>
      <c r="E140" s="281"/>
      <c r="F140" s="281"/>
      <c r="G140" s="316"/>
    </row>
    <row r="141" spans="1:7" ht="12.75" customHeight="1" x14ac:dyDescent="0.2">
      <c r="A141" s="281"/>
      <c r="B141" s="281"/>
      <c r="C141" s="322"/>
      <c r="D141" s="281"/>
      <c r="E141" s="281"/>
      <c r="F141" s="281"/>
      <c r="G141" s="316"/>
    </row>
    <row r="142" spans="1:7" ht="12.75" customHeight="1" x14ac:dyDescent="0.2">
      <c r="A142" s="281"/>
      <c r="B142" s="281"/>
      <c r="C142" s="322"/>
      <c r="D142" s="281"/>
      <c r="E142" s="281"/>
      <c r="F142" s="281"/>
      <c r="G142" s="316"/>
    </row>
    <row r="143" spans="1:7" ht="12.75" customHeight="1" x14ac:dyDescent="0.2">
      <c r="A143" s="281"/>
      <c r="B143" s="281"/>
      <c r="C143" s="322"/>
      <c r="D143" s="281"/>
      <c r="E143" s="281"/>
      <c r="F143" s="281"/>
      <c r="G143" s="316"/>
    </row>
    <row r="144" spans="1:7" ht="12.75" customHeight="1" x14ac:dyDescent="0.2">
      <c r="A144" s="281"/>
      <c r="B144" s="281"/>
      <c r="C144" s="322"/>
      <c r="D144" s="281"/>
      <c r="E144" s="281"/>
      <c r="F144" s="281"/>
      <c r="G144" s="316"/>
    </row>
    <row r="145" spans="1:7" ht="12.75" customHeight="1" x14ac:dyDescent="0.2">
      <c r="A145" s="281"/>
      <c r="B145" s="281"/>
      <c r="C145" s="322"/>
      <c r="D145" s="281"/>
      <c r="E145" s="281"/>
      <c r="F145" s="281"/>
      <c r="G145" s="316"/>
    </row>
    <row r="146" spans="1:7" ht="12.75" customHeight="1" x14ac:dyDescent="0.2">
      <c r="A146" s="281"/>
      <c r="B146" s="281"/>
      <c r="C146" s="322"/>
      <c r="D146" s="281"/>
      <c r="E146" s="281"/>
      <c r="F146" s="281"/>
      <c r="G146" s="316"/>
    </row>
    <row r="147" spans="1:7" ht="12.75" customHeight="1" x14ac:dyDescent="0.2">
      <c r="A147" s="281"/>
      <c r="B147" s="281"/>
      <c r="C147" s="322"/>
      <c r="D147" s="281"/>
      <c r="E147" s="281"/>
      <c r="F147" s="281"/>
      <c r="G147" s="316"/>
    </row>
    <row r="148" spans="1:7" ht="12.75" customHeight="1" x14ac:dyDescent="0.2">
      <c r="A148" s="281"/>
      <c r="B148" s="281"/>
      <c r="C148" s="322"/>
      <c r="D148" s="281"/>
      <c r="E148" s="281"/>
      <c r="F148" s="281"/>
      <c r="G148" s="316"/>
    </row>
    <row r="149" spans="1:7" ht="12.75" customHeight="1" x14ac:dyDescent="0.2">
      <c r="A149" s="281"/>
      <c r="B149" s="281"/>
      <c r="C149" s="322"/>
      <c r="D149" s="281"/>
      <c r="E149" s="281"/>
      <c r="F149" s="281"/>
      <c r="G149" s="316"/>
    </row>
    <row r="150" spans="1:7" ht="12.75" customHeight="1" x14ac:dyDescent="0.2">
      <c r="A150" s="281"/>
      <c r="B150" s="281"/>
      <c r="C150" s="322"/>
      <c r="D150" s="281"/>
      <c r="E150" s="281"/>
      <c r="F150" s="281"/>
      <c r="G150" s="316"/>
    </row>
    <row r="151" spans="1:7" ht="12.75" customHeight="1" x14ac:dyDescent="0.2">
      <c r="A151" s="281"/>
      <c r="B151" s="281"/>
      <c r="C151" s="322"/>
      <c r="D151" s="281"/>
      <c r="E151" s="281"/>
      <c r="F151" s="281"/>
      <c r="G151" s="316"/>
    </row>
    <row r="152" spans="1:7" ht="12.75" customHeight="1" x14ac:dyDescent="0.2">
      <c r="A152" s="281"/>
      <c r="B152" s="281"/>
      <c r="C152" s="322"/>
      <c r="D152" s="281"/>
      <c r="E152" s="281"/>
      <c r="F152" s="281"/>
      <c r="G152" s="316"/>
    </row>
    <row r="153" spans="1:7" ht="12.75" customHeight="1" x14ac:dyDescent="0.2">
      <c r="A153" s="281"/>
      <c r="B153" s="281"/>
      <c r="C153" s="322"/>
      <c r="D153" s="281"/>
      <c r="E153" s="281"/>
      <c r="F153" s="281"/>
      <c r="G153" s="316"/>
    </row>
    <row r="154" spans="1:7" ht="12.75" customHeight="1" x14ac:dyDescent="0.2">
      <c r="A154" s="281"/>
      <c r="B154" s="281"/>
      <c r="C154" s="322"/>
      <c r="D154" s="281"/>
      <c r="E154" s="281"/>
      <c r="F154" s="281"/>
      <c r="G154" s="316"/>
    </row>
    <row r="155" spans="1:7" ht="12.75" customHeight="1" x14ac:dyDescent="0.2">
      <c r="A155" s="281"/>
      <c r="B155" s="281"/>
      <c r="C155" s="322"/>
      <c r="D155" s="281"/>
      <c r="E155" s="281"/>
      <c r="F155" s="281"/>
      <c r="G155" s="316"/>
    </row>
    <row r="156" spans="1:7" ht="12.75" customHeight="1" x14ac:dyDescent="0.2">
      <c r="A156" s="281"/>
      <c r="B156" s="281"/>
      <c r="C156" s="322"/>
      <c r="D156" s="281"/>
      <c r="E156" s="281"/>
      <c r="F156" s="281"/>
      <c r="G156" s="316"/>
    </row>
    <row r="157" spans="1:7" ht="12.75" customHeight="1" x14ac:dyDescent="0.2">
      <c r="A157" s="281"/>
      <c r="B157" s="281"/>
      <c r="C157" s="322"/>
      <c r="D157" s="281"/>
      <c r="E157" s="281"/>
      <c r="F157" s="281"/>
      <c r="G157" s="316"/>
    </row>
    <row r="158" spans="1:7" ht="12.75" customHeight="1" x14ac:dyDescent="0.2">
      <c r="A158" s="281"/>
      <c r="B158" s="281"/>
      <c r="C158" s="322"/>
      <c r="D158" s="281"/>
      <c r="E158" s="281"/>
      <c r="F158" s="281"/>
      <c r="G158" s="316"/>
    </row>
    <row r="159" spans="1:7" ht="12.75" customHeight="1" x14ac:dyDescent="0.2">
      <c r="A159" s="281"/>
      <c r="B159" s="281"/>
      <c r="C159" s="322"/>
      <c r="D159" s="281"/>
      <c r="E159" s="281"/>
      <c r="F159" s="281"/>
      <c r="G159" s="316"/>
    </row>
    <row r="160" spans="1:7" ht="12.75" customHeight="1" x14ac:dyDescent="0.2">
      <c r="A160" s="281"/>
      <c r="B160" s="281"/>
      <c r="C160" s="322"/>
      <c r="D160" s="281"/>
      <c r="E160" s="281"/>
      <c r="F160" s="281"/>
      <c r="G160" s="316"/>
    </row>
    <row r="161" spans="1:7" ht="12.75" customHeight="1" x14ac:dyDescent="0.2">
      <c r="A161" s="281"/>
      <c r="B161" s="281"/>
      <c r="C161" s="322"/>
      <c r="D161" s="281"/>
      <c r="E161" s="281"/>
      <c r="F161" s="281"/>
      <c r="G161" s="316"/>
    </row>
    <row r="162" spans="1:7" ht="12.75" customHeight="1" x14ac:dyDescent="0.2">
      <c r="A162" s="281"/>
      <c r="B162" s="281"/>
      <c r="C162" s="322"/>
      <c r="D162" s="281"/>
      <c r="E162" s="281"/>
      <c r="F162" s="281"/>
      <c r="G162" s="316"/>
    </row>
    <row r="163" spans="1:7" ht="12.75" customHeight="1" x14ac:dyDescent="0.2">
      <c r="A163" s="281"/>
      <c r="B163" s="281"/>
      <c r="C163" s="322"/>
      <c r="D163" s="281"/>
      <c r="E163" s="281"/>
      <c r="F163" s="281"/>
      <c r="G163" s="316"/>
    </row>
    <row r="164" spans="1:7" ht="12.75" customHeight="1" x14ac:dyDescent="0.2">
      <c r="A164" s="281"/>
      <c r="B164" s="281"/>
      <c r="C164" s="322"/>
      <c r="D164" s="281"/>
      <c r="E164" s="281"/>
      <c r="F164" s="281"/>
      <c r="G164" s="316"/>
    </row>
    <row r="165" spans="1:7" ht="12.75" customHeight="1" x14ac:dyDescent="0.2">
      <c r="A165" s="281"/>
      <c r="B165" s="281"/>
      <c r="C165" s="322"/>
      <c r="D165" s="281"/>
      <c r="E165" s="281"/>
      <c r="F165" s="281"/>
      <c r="G165" s="316"/>
    </row>
    <row r="166" spans="1:7" ht="12.75" customHeight="1" x14ac:dyDescent="0.2">
      <c r="A166" s="281"/>
      <c r="B166" s="281"/>
      <c r="C166" s="322"/>
      <c r="D166" s="281"/>
      <c r="E166" s="281"/>
      <c r="F166" s="281"/>
      <c r="G166" s="316"/>
    </row>
    <row r="167" spans="1:7" ht="12.75" customHeight="1" x14ac:dyDescent="0.2">
      <c r="A167" s="281"/>
      <c r="B167" s="281"/>
      <c r="C167" s="322"/>
      <c r="D167" s="281"/>
      <c r="E167" s="281"/>
      <c r="F167" s="281"/>
      <c r="G167" s="316"/>
    </row>
    <row r="168" spans="1:7" ht="12.75" customHeight="1" x14ac:dyDescent="0.2">
      <c r="A168" s="281"/>
      <c r="B168" s="281"/>
      <c r="C168" s="322"/>
      <c r="D168" s="281"/>
      <c r="E168" s="281"/>
      <c r="F168" s="281"/>
      <c r="G168" s="316"/>
    </row>
    <row r="169" spans="1:7" ht="12.75" customHeight="1" x14ac:dyDescent="0.2">
      <c r="A169" s="281"/>
      <c r="B169" s="281"/>
      <c r="C169" s="322"/>
      <c r="D169" s="281"/>
      <c r="E169" s="281"/>
      <c r="F169" s="281"/>
      <c r="G169" s="316"/>
    </row>
    <row r="170" spans="1:7" ht="12.75" customHeight="1" x14ac:dyDescent="0.2">
      <c r="A170" s="281"/>
      <c r="B170" s="281"/>
      <c r="C170" s="322"/>
      <c r="D170" s="281"/>
      <c r="E170" s="281"/>
      <c r="F170" s="281"/>
      <c r="G170" s="316"/>
    </row>
    <row r="171" spans="1:7" ht="12.75" customHeight="1" x14ac:dyDescent="0.2">
      <c r="A171" s="281"/>
      <c r="B171" s="281"/>
      <c r="C171" s="322"/>
      <c r="D171" s="281"/>
      <c r="E171" s="281"/>
      <c r="F171" s="281"/>
      <c r="G171" s="316"/>
    </row>
    <row r="172" spans="1:7" ht="12.75" customHeight="1" x14ac:dyDescent="0.2">
      <c r="A172" s="281"/>
      <c r="B172" s="281"/>
      <c r="C172" s="322"/>
      <c r="D172" s="281"/>
      <c r="E172" s="281"/>
      <c r="F172" s="281"/>
      <c r="G172" s="316"/>
    </row>
    <row r="173" spans="1:7" ht="12.75" customHeight="1" x14ac:dyDescent="0.2">
      <c r="A173" s="281"/>
      <c r="B173" s="281"/>
      <c r="C173" s="322"/>
      <c r="D173" s="281"/>
      <c r="E173" s="281"/>
      <c r="F173" s="281"/>
      <c r="G173" s="316"/>
    </row>
    <row r="174" spans="1:7" ht="12.75" customHeight="1" x14ac:dyDescent="0.2">
      <c r="A174" s="281"/>
      <c r="B174" s="281"/>
      <c r="C174" s="322"/>
      <c r="D174" s="281"/>
      <c r="E174" s="281"/>
      <c r="F174" s="281"/>
      <c r="G174" s="316"/>
    </row>
    <row r="175" spans="1:7" ht="12.75" customHeight="1" x14ac:dyDescent="0.2">
      <c r="A175" s="281"/>
      <c r="B175" s="281"/>
      <c r="C175" s="322"/>
      <c r="D175" s="281"/>
      <c r="E175" s="281"/>
      <c r="F175" s="281"/>
      <c r="G175" s="316"/>
    </row>
    <row r="176" spans="1:7" ht="12.75" customHeight="1" x14ac:dyDescent="0.2">
      <c r="A176" s="281"/>
      <c r="B176" s="281"/>
      <c r="C176" s="322"/>
      <c r="D176" s="281"/>
      <c r="E176" s="281"/>
      <c r="F176" s="281"/>
      <c r="G176" s="316"/>
    </row>
    <row r="177" spans="1:7" ht="12.75" customHeight="1" x14ac:dyDescent="0.2">
      <c r="A177" s="281"/>
      <c r="B177" s="281"/>
      <c r="C177" s="322"/>
      <c r="D177" s="281"/>
      <c r="E177" s="281"/>
      <c r="F177" s="281"/>
      <c r="G177" s="316"/>
    </row>
    <row r="178" spans="1:7" ht="12.75" customHeight="1" x14ac:dyDescent="0.2">
      <c r="A178" s="281"/>
      <c r="B178" s="281"/>
      <c r="C178" s="322"/>
      <c r="D178" s="281"/>
      <c r="E178" s="281"/>
      <c r="F178" s="281"/>
      <c r="G178" s="316"/>
    </row>
    <row r="179" spans="1:7" ht="12.75" customHeight="1" x14ac:dyDescent="0.2">
      <c r="A179" s="281"/>
      <c r="B179" s="281"/>
      <c r="C179" s="322"/>
      <c r="D179" s="281"/>
      <c r="E179" s="281"/>
      <c r="F179" s="281"/>
      <c r="G179" s="316"/>
    </row>
    <row r="180" spans="1:7" ht="12.75" customHeight="1" x14ac:dyDescent="0.2">
      <c r="A180" s="281"/>
      <c r="B180" s="281"/>
      <c r="C180" s="322"/>
      <c r="D180" s="281"/>
      <c r="E180" s="281"/>
      <c r="F180" s="281"/>
      <c r="G180" s="316"/>
    </row>
    <row r="181" spans="1:7" ht="12.75" customHeight="1" x14ac:dyDescent="0.2">
      <c r="A181" s="281"/>
      <c r="B181" s="281"/>
      <c r="C181" s="322"/>
      <c r="D181" s="281"/>
      <c r="E181" s="281"/>
      <c r="F181" s="281"/>
      <c r="G181" s="316"/>
    </row>
    <row r="182" spans="1:7" ht="12.75" customHeight="1" x14ac:dyDescent="0.2">
      <c r="A182" s="281"/>
      <c r="B182" s="281"/>
      <c r="C182" s="322"/>
      <c r="D182" s="281"/>
      <c r="E182" s="281"/>
      <c r="F182" s="281"/>
      <c r="G182" s="316"/>
    </row>
    <row r="183" spans="1:7" ht="12.75" customHeight="1" x14ac:dyDescent="0.2">
      <c r="A183" s="281"/>
      <c r="B183" s="281"/>
      <c r="C183" s="322"/>
      <c r="D183" s="281"/>
      <c r="E183" s="281"/>
      <c r="F183" s="281"/>
      <c r="G183" s="316"/>
    </row>
    <row r="184" spans="1:7" ht="12.75" customHeight="1" x14ac:dyDescent="0.2">
      <c r="A184" s="281"/>
      <c r="B184" s="281"/>
      <c r="C184" s="322"/>
      <c r="D184" s="281"/>
      <c r="E184" s="281"/>
      <c r="F184" s="281"/>
      <c r="G184" s="316"/>
    </row>
    <row r="185" spans="1:7" ht="12.75" customHeight="1" x14ac:dyDescent="0.2">
      <c r="A185" s="281"/>
      <c r="B185" s="281"/>
      <c r="C185" s="322"/>
      <c r="D185" s="281"/>
      <c r="E185" s="281"/>
      <c r="F185" s="281"/>
      <c r="G185" s="316"/>
    </row>
    <row r="186" spans="1:7" ht="12.75" customHeight="1" x14ac:dyDescent="0.2">
      <c r="A186" s="281"/>
      <c r="B186" s="281"/>
      <c r="C186" s="322"/>
      <c r="D186" s="281"/>
      <c r="E186" s="281"/>
      <c r="F186" s="281"/>
      <c r="G186" s="316"/>
    </row>
    <row r="187" spans="1:7" ht="12.75" customHeight="1" x14ac:dyDescent="0.2">
      <c r="A187" s="281"/>
      <c r="B187" s="281"/>
      <c r="C187" s="322"/>
      <c r="D187" s="281"/>
      <c r="E187" s="281"/>
      <c r="F187" s="281"/>
      <c r="G187" s="316"/>
    </row>
    <row r="188" spans="1:7" ht="12.75" customHeight="1" x14ac:dyDescent="0.2">
      <c r="A188" s="281"/>
      <c r="B188" s="281"/>
      <c r="C188" s="322"/>
      <c r="D188" s="281"/>
      <c r="E188" s="281"/>
      <c r="F188" s="281"/>
      <c r="G188" s="316"/>
    </row>
    <row r="189" spans="1:7" ht="12.75" customHeight="1" x14ac:dyDescent="0.2">
      <c r="A189" s="281"/>
      <c r="B189" s="281"/>
      <c r="C189" s="322"/>
      <c r="D189" s="281"/>
      <c r="E189" s="281"/>
      <c r="F189" s="281"/>
      <c r="G189" s="316"/>
    </row>
    <row r="190" spans="1:7" ht="12.75" customHeight="1" x14ac:dyDescent="0.2">
      <c r="A190" s="281"/>
      <c r="B190" s="281"/>
      <c r="C190" s="322"/>
      <c r="D190" s="281"/>
      <c r="E190" s="281"/>
      <c r="F190" s="281"/>
      <c r="G190" s="316"/>
    </row>
    <row r="191" spans="1:7" ht="12.75" customHeight="1" x14ac:dyDescent="0.2">
      <c r="A191" s="281"/>
      <c r="B191" s="281"/>
      <c r="C191" s="322"/>
      <c r="D191" s="281"/>
      <c r="E191" s="281"/>
      <c r="F191" s="281"/>
      <c r="G191" s="316"/>
    </row>
    <row r="192" spans="1:7" ht="12.75" customHeight="1" x14ac:dyDescent="0.2">
      <c r="A192" s="281"/>
      <c r="B192" s="281"/>
      <c r="C192" s="322"/>
      <c r="D192" s="281"/>
      <c r="E192" s="281"/>
      <c r="F192" s="281"/>
      <c r="G192" s="316"/>
    </row>
    <row r="193" spans="1:7" ht="12.75" customHeight="1" x14ac:dyDescent="0.2">
      <c r="A193" s="281"/>
      <c r="B193" s="281"/>
      <c r="C193" s="322"/>
      <c r="D193" s="281"/>
      <c r="E193" s="281"/>
      <c r="F193" s="281"/>
      <c r="G193" s="316"/>
    </row>
    <row r="194" spans="1:7" ht="12.75" customHeight="1" x14ac:dyDescent="0.2">
      <c r="A194" s="281"/>
      <c r="B194" s="281"/>
      <c r="C194" s="322"/>
      <c r="D194" s="281"/>
      <c r="E194" s="281"/>
      <c r="F194" s="281"/>
      <c r="G194" s="316"/>
    </row>
    <row r="195" spans="1:7" ht="12.75" customHeight="1" x14ac:dyDescent="0.2">
      <c r="A195" s="281"/>
      <c r="B195" s="281"/>
      <c r="C195" s="322"/>
      <c r="D195" s="281"/>
      <c r="E195" s="281"/>
      <c r="F195" s="281"/>
      <c r="G195" s="316"/>
    </row>
    <row r="196" spans="1:7" ht="12.75" customHeight="1" x14ac:dyDescent="0.2">
      <c r="A196" s="281"/>
      <c r="B196" s="281"/>
      <c r="C196" s="322"/>
      <c r="D196" s="281"/>
      <c r="E196" s="281"/>
      <c r="F196" s="281"/>
      <c r="G196" s="316"/>
    </row>
    <row r="197" spans="1:7" ht="12.75" customHeight="1" x14ac:dyDescent="0.2">
      <c r="A197" s="281"/>
      <c r="B197" s="281"/>
      <c r="C197" s="322"/>
      <c r="D197" s="281"/>
      <c r="E197" s="281"/>
      <c r="F197" s="281"/>
      <c r="G197" s="316"/>
    </row>
    <row r="198" spans="1:7" ht="12.75" customHeight="1" x14ac:dyDescent="0.2">
      <c r="A198" s="281"/>
      <c r="B198" s="281"/>
      <c r="C198" s="322"/>
      <c r="D198" s="281"/>
      <c r="E198" s="281"/>
      <c r="F198" s="281"/>
      <c r="G198" s="316"/>
    </row>
    <row r="199" spans="1:7" ht="12.75" customHeight="1" x14ac:dyDescent="0.2">
      <c r="A199" s="281"/>
      <c r="B199" s="281"/>
      <c r="C199" s="322"/>
      <c r="D199" s="281"/>
      <c r="E199" s="281"/>
      <c r="F199" s="281"/>
      <c r="G199" s="316"/>
    </row>
    <row r="200" spans="1:7" ht="12.75" customHeight="1" x14ac:dyDescent="0.2">
      <c r="A200" s="281"/>
      <c r="B200" s="281"/>
      <c r="C200" s="322"/>
      <c r="D200" s="281"/>
      <c r="E200" s="281"/>
      <c r="F200" s="281"/>
      <c r="G200" s="316"/>
    </row>
    <row r="201" spans="1:7" ht="12.75" customHeight="1" x14ac:dyDescent="0.2">
      <c r="A201" s="281"/>
      <c r="B201" s="281"/>
      <c r="C201" s="322"/>
      <c r="D201" s="281"/>
      <c r="E201" s="281"/>
      <c r="F201" s="281"/>
      <c r="G201" s="316"/>
    </row>
    <row r="202" spans="1:7" ht="12.75" customHeight="1" x14ac:dyDescent="0.2">
      <c r="A202" s="281"/>
      <c r="B202" s="281"/>
      <c r="C202" s="322"/>
      <c r="D202" s="281"/>
      <c r="E202" s="281"/>
      <c r="F202" s="281"/>
      <c r="G202" s="316"/>
    </row>
    <row r="203" spans="1:7" ht="12.75" customHeight="1" x14ac:dyDescent="0.2">
      <c r="A203" s="281"/>
      <c r="B203" s="281"/>
      <c r="C203" s="322"/>
      <c r="D203" s="281"/>
      <c r="E203" s="281"/>
      <c r="F203" s="281"/>
      <c r="G203" s="316"/>
    </row>
    <row r="204" spans="1:7" ht="12.75" customHeight="1" x14ac:dyDescent="0.2">
      <c r="A204" s="281"/>
      <c r="B204" s="281"/>
      <c r="C204" s="322"/>
      <c r="D204" s="281"/>
      <c r="E204" s="281"/>
      <c r="F204" s="281"/>
      <c r="G204" s="316"/>
    </row>
    <row r="205" spans="1:7" ht="12.75" customHeight="1" x14ac:dyDescent="0.2">
      <c r="A205" s="281"/>
      <c r="B205" s="281"/>
      <c r="C205" s="322"/>
      <c r="D205" s="281"/>
      <c r="E205" s="281"/>
      <c r="F205" s="281"/>
      <c r="G205" s="316"/>
    </row>
    <row r="206" spans="1:7" ht="12.75" customHeight="1" x14ac:dyDescent="0.2">
      <c r="A206" s="281"/>
      <c r="B206" s="281"/>
      <c r="C206" s="322"/>
      <c r="D206" s="281"/>
      <c r="E206" s="281"/>
      <c r="F206" s="281"/>
      <c r="G206" s="316"/>
    </row>
    <row r="207" spans="1:7" ht="12.75" customHeight="1" x14ac:dyDescent="0.2">
      <c r="A207" s="281"/>
      <c r="B207" s="281"/>
      <c r="C207" s="322"/>
      <c r="D207" s="281"/>
      <c r="E207" s="281"/>
      <c r="F207" s="281"/>
      <c r="G207" s="316"/>
    </row>
    <row r="208" spans="1:7" ht="12.75" customHeight="1" x14ac:dyDescent="0.2">
      <c r="A208" s="281"/>
      <c r="B208" s="281"/>
      <c r="C208" s="322"/>
      <c r="D208" s="281"/>
      <c r="E208" s="281"/>
      <c r="F208" s="281"/>
      <c r="G208" s="316"/>
    </row>
    <row r="209" spans="1:7" ht="12.75" customHeight="1" x14ac:dyDescent="0.2">
      <c r="A209" s="281"/>
      <c r="B209" s="281"/>
      <c r="C209" s="322"/>
      <c r="D209" s="281"/>
      <c r="E209" s="281"/>
      <c r="F209" s="281"/>
      <c r="G209" s="316"/>
    </row>
    <row r="210" spans="1:7" ht="12.75" customHeight="1" x14ac:dyDescent="0.2">
      <c r="A210" s="281"/>
      <c r="B210" s="281"/>
      <c r="C210" s="322"/>
      <c r="D210" s="281"/>
      <c r="E210" s="281"/>
      <c r="F210" s="281"/>
      <c r="G210" s="316"/>
    </row>
    <row r="211" spans="1:7" ht="12.75" customHeight="1" x14ac:dyDescent="0.2">
      <c r="A211" s="281"/>
      <c r="B211" s="281"/>
      <c r="C211" s="322"/>
      <c r="D211" s="281"/>
      <c r="E211" s="281"/>
      <c r="F211" s="281"/>
      <c r="G211" s="316"/>
    </row>
    <row r="212" spans="1:7" ht="12.75" customHeight="1" x14ac:dyDescent="0.2">
      <c r="A212" s="281"/>
      <c r="B212" s="281"/>
      <c r="C212" s="322"/>
      <c r="D212" s="281"/>
      <c r="E212" s="281"/>
      <c r="F212" s="281"/>
      <c r="G212" s="316"/>
    </row>
    <row r="213" spans="1:7" ht="12.75" customHeight="1" x14ac:dyDescent="0.2">
      <c r="A213" s="281"/>
      <c r="B213" s="281"/>
      <c r="C213" s="322"/>
      <c r="D213" s="281"/>
      <c r="E213" s="281"/>
      <c r="F213" s="281"/>
      <c r="G213" s="316"/>
    </row>
    <row r="214" spans="1:7" ht="12.75" customHeight="1" x14ac:dyDescent="0.2">
      <c r="A214" s="281"/>
      <c r="B214" s="281"/>
      <c r="C214" s="322"/>
      <c r="D214" s="281"/>
      <c r="E214" s="281"/>
      <c r="F214" s="281"/>
      <c r="G214" s="316"/>
    </row>
    <row r="215" spans="1:7" ht="12.75" customHeight="1" x14ac:dyDescent="0.2">
      <c r="A215" s="281"/>
      <c r="B215" s="281"/>
      <c r="C215" s="322"/>
      <c r="D215" s="281"/>
      <c r="E215" s="281"/>
      <c r="F215" s="281"/>
      <c r="G215" s="316"/>
    </row>
    <row r="216" spans="1:7" ht="12.75" customHeight="1" x14ac:dyDescent="0.2">
      <c r="A216" s="281"/>
      <c r="B216" s="281"/>
      <c r="C216" s="322"/>
      <c r="D216" s="281"/>
      <c r="E216" s="281"/>
      <c r="F216" s="281"/>
      <c r="G216" s="316"/>
    </row>
    <row r="217" spans="1:7" ht="12.75" customHeight="1" x14ac:dyDescent="0.2">
      <c r="A217" s="281"/>
      <c r="B217" s="281"/>
      <c r="C217" s="322"/>
      <c r="D217" s="281"/>
      <c r="E217" s="281"/>
      <c r="F217" s="281"/>
      <c r="G217" s="316"/>
    </row>
    <row r="218" spans="1:7" ht="12.75" customHeight="1" x14ac:dyDescent="0.2">
      <c r="A218" s="281"/>
      <c r="B218" s="281"/>
      <c r="C218" s="322"/>
      <c r="D218" s="281"/>
      <c r="E218" s="281"/>
      <c r="F218" s="281"/>
      <c r="G218" s="316"/>
    </row>
    <row r="219" spans="1:7" ht="12.75" customHeight="1" x14ac:dyDescent="0.2">
      <c r="A219" s="281"/>
      <c r="B219" s="281"/>
      <c r="C219" s="322"/>
      <c r="D219" s="281"/>
      <c r="E219" s="281"/>
      <c r="F219" s="281"/>
      <c r="G219" s="316"/>
    </row>
    <row r="220" spans="1:7" ht="12.75" customHeight="1" x14ac:dyDescent="0.2">
      <c r="A220" s="281"/>
      <c r="B220" s="281"/>
      <c r="C220" s="322"/>
      <c r="D220" s="281"/>
      <c r="E220" s="281"/>
      <c r="F220" s="281"/>
      <c r="G220" s="316"/>
    </row>
    <row r="221" spans="1:7" ht="12.75" customHeight="1" x14ac:dyDescent="0.2">
      <c r="A221" s="281"/>
      <c r="B221" s="281"/>
      <c r="C221" s="322"/>
      <c r="D221" s="281"/>
      <c r="E221" s="281"/>
      <c r="F221" s="281"/>
      <c r="G221" s="316"/>
    </row>
    <row r="222" spans="1:7" ht="12.75" customHeight="1" x14ac:dyDescent="0.2">
      <c r="A222" s="281"/>
      <c r="B222" s="281"/>
      <c r="C222" s="322"/>
      <c r="D222" s="281"/>
      <c r="E222" s="281"/>
      <c r="F222" s="281"/>
      <c r="G222" s="316"/>
    </row>
    <row r="223" spans="1:7" ht="12.75" customHeight="1" x14ac:dyDescent="0.2">
      <c r="A223" s="281"/>
      <c r="B223" s="281"/>
      <c r="C223" s="322"/>
      <c r="D223" s="281"/>
      <c r="E223" s="281"/>
      <c r="F223" s="281"/>
      <c r="G223" s="316"/>
    </row>
    <row r="224" spans="1:7" ht="12.75" customHeight="1" x14ac:dyDescent="0.2">
      <c r="A224" s="281"/>
      <c r="B224" s="281"/>
      <c r="C224" s="322"/>
      <c r="D224" s="281"/>
      <c r="E224" s="281"/>
      <c r="F224" s="281"/>
      <c r="G224" s="316"/>
    </row>
    <row r="225" spans="1:7" ht="12.75" customHeight="1" x14ac:dyDescent="0.2">
      <c r="A225" s="281"/>
      <c r="B225" s="281"/>
      <c r="C225" s="322"/>
      <c r="D225" s="281"/>
      <c r="E225" s="281"/>
      <c r="F225" s="281"/>
      <c r="G225" s="316"/>
    </row>
    <row r="226" spans="1:7" ht="12.75" customHeight="1" x14ac:dyDescent="0.2">
      <c r="A226" s="281"/>
      <c r="B226" s="281"/>
      <c r="C226" s="322"/>
      <c r="D226" s="281"/>
      <c r="E226" s="281"/>
      <c r="F226" s="281"/>
      <c r="G226" s="316"/>
    </row>
    <row r="227" spans="1:7" ht="12.75" customHeight="1" x14ac:dyDescent="0.2">
      <c r="A227" s="281"/>
      <c r="B227" s="281"/>
      <c r="C227" s="322"/>
      <c r="D227" s="281"/>
      <c r="E227" s="281"/>
      <c r="F227" s="281"/>
      <c r="G227" s="316"/>
    </row>
    <row r="228" spans="1:7" ht="12.75" customHeight="1" x14ac:dyDescent="0.2">
      <c r="A228" s="281"/>
      <c r="B228" s="281"/>
      <c r="C228" s="322"/>
      <c r="D228" s="281"/>
      <c r="E228" s="281"/>
      <c r="F228" s="281"/>
      <c r="G228" s="316"/>
    </row>
    <row r="229" spans="1:7" ht="12.75" customHeight="1" x14ac:dyDescent="0.2">
      <c r="A229" s="281"/>
      <c r="B229" s="281"/>
      <c r="C229" s="322"/>
      <c r="D229" s="281"/>
      <c r="E229" s="281"/>
      <c r="F229" s="281"/>
      <c r="G229" s="316"/>
    </row>
    <row r="230" spans="1:7" ht="12.75" customHeight="1" x14ac:dyDescent="0.2">
      <c r="A230" s="281"/>
      <c r="B230" s="281"/>
      <c r="C230" s="322"/>
      <c r="D230" s="281"/>
      <c r="E230" s="281"/>
      <c r="F230" s="281"/>
      <c r="G230" s="316"/>
    </row>
    <row r="231" spans="1:7" ht="12.75" customHeight="1" x14ac:dyDescent="0.2">
      <c r="A231" s="281"/>
      <c r="B231" s="281"/>
      <c r="C231" s="322"/>
      <c r="D231" s="281"/>
      <c r="E231" s="281"/>
      <c r="F231" s="281"/>
      <c r="G231" s="316"/>
    </row>
    <row r="232" spans="1:7" ht="12.75" customHeight="1" x14ac:dyDescent="0.2">
      <c r="A232" s="281"/>
      <c r="B232" s="281"/>
      <c r="C232" s="322"/>
      <c r="D232" s="281"/>
      <c r="E232" s="281"/>
      <c r="F232" s="281"/>
      <c r="G232" s="316"/>
    </row>
    <row r="233" spans="1:7" ht="12.75" customHeight="1" x14ac:dyDescent="0.2">
      <c r="A233" s="281"/>
      <c r="B233" s="281"/>
      <c r="C233" s="322"/>
      <c r="D233" s="281"/>
      <c r="E233" s="281"/>
      <c r="F233" s="281"/>
      <c r="G233" s="316"/>
    </row>
    <row r="234" spans="1:7" ht="12.75" customHeight="1" x14ac:dyDescent="0.2">
      <c r="A234" s="281"/>
      <c r="B234" s="281"/>
      <c r="C234" s="322"/>
      <c r="D234" s="281"/>
      <c r="E234" s="281"/>
      <c r="F234" s="281"/>
      <c r="G234" s="316"/>
    </row>
    <row r="235" spans="1:7" ht="12.75" customHeight="1" x14ac:dyDescent="0.2">
      <c r="A235" s="281"/>
      <c r="B235" s="281"/>
      <c r="C235" s="322"/>
      <c r="D235" s="281"/>
      <c r="E235" s="281"/>
      <c r="F235" s="281"/>
      <c r="G235" s="316"/>
    </row>
    <row r="236" spans="1:7" ht="12.75" customHeight="1" x14ac:dyDescent="0.2">
      <c r="A236" s="281"/>
      <c r="B236" s="281"/>
      <c r="C236" s="322"/>
      <c r="D236" s="281"/>
      <c r="E236" s="281"/>
      <c r="F236" s="281"/>
      <c r="G236" s="316"/>
    </row>
    <row r="237" spans="1:7" ht="12.75" customHeight="1" x14ac:dyDescent="0.2">
      <c r="A237" s="281"/>
      <c r="B237" s="281"/>
      <c r="C237" s="322"/>
      <c r="D237" s="281"/>
      <c r="E237" s="281"/>
      <c r="F237" s="281"/>
      <c r="G237" s="316"/>
    </row>
    <row r="238" spans="1:7" ht="12.75" customHeight="1" x14ac:dyDescent="0.2">
      <c r="A238" s="281"/>
      <c r="B238" s="281"/>
      <c r="C238" s="322"/>
      <c r="D238" s="281"/>
      <c r="E238" s="281"/>
      <c r="F238" s="281"/>
      <c r="G238" s="316"/>
    </row>
    <row r="239" spans="1:7" ht="12.75" customHeight="1" x14ac:dyDescent="0.2">
      <c r="A239" s="281"/>
      <c r="B239" s="281"/>
      <c r="C239" s="322"/>
      <c r="D239" s="281"/>
      <c r="E239" s="281"/>
      <c r="F239" s="281"/>
      <c r="G239" s="316"/>
    </row>
    <row r="240" spans="1:7" ht="12.75" customHeight="1" x14ac:dyDescent="0.2">
      <c r="A240" s="281"/>
      <c r="B240" s="281"/>
      <c r="C240" s="322"/>
      <c r="D240" s="281"/>
      <c r="E240" s="281"/>
      <c r="F240" s="281"/>
      <c r="G240" s="316"/>
    </row>
    <row r="241" spans="1:7" ht="12.75" customHeight="1" x14ac:dyDescent="0.2">
      <c r="A241" s="281"/>
      <c r="B241" s="281"/>
      <c r="C241" s="322"/>
      <c r="D241" s="281"/>
      <c r="E241" s="281"/>
      <c r="F241" s="281"/>
      <c r="G241" s="316"/>
    </row>
    <row r="242" spans="1:7" ht="12.75" customHeight="1" x14ac:dyDescent="0.2">
      <c r="A242" s="281"/>
      <c r="B242" s="281"/>
      <c r="C242" s="322"/>
      <c r="D242" s="281"/>
      <c r="E242" s="281"/>
      <c r="F242" s="281"/>
      <c r="G242" s="316"/>
    </row>
    <row r="243" spans="1:7" ht="12.75" customHeight="1" x14ac:dyDescent="0.2">
      <c r="A243" s="281"/>
      <c r="B243" s="281"/>
      <c r="C243" s="322"/>
      <c r="D243" s="281"/>
      <c r="E243" s="281"/>
      <c r="F243" s="281"/>
      <c r="G243" s="316"/>
    </row>
    <row r="244" spans="1:7" ht="12.75" customHeight="1" x14ac:dyDescent="0.2">
      <c r="A244" s="281"/>
      <c r="B244" s="281"/>
      <c r="C244" s="322"/>
      <c r="D244" s="281"/>
      <c r="E244" s="281"/>
      <c r="F244" s="281"/>
      <c r="G244" s="316"/>
    </row>
    <row r="245" spans="1:7" ht="12.75" customHeight="1" x14ac:dyDescent="0.2">
      <c r="A245" s="281"/>
      <c r="B245" s="281"/>
      <c r="C245" s="322"/>
      <c r="D245" s="281"/>
      <c r="E245" s="281"/>
      <c r="F245" s="281"/>
      <c r="G245" s="316"/>
    </row>
    <row r="246" spans="1:7" ht="12.75" customHeight="1" x14ac:dyDescent="0.2">
      <c r="A246" s="281"/>
      <c r="B246" s="281"/>
      <c r="C246" s="322"/>
      <c r="D246" s="281"/>
      <c r="E246" s="281"/>
      <c r="F246" s="281"/>
      <c r="G246" s="316"/>
    </row>
    <row r="247" spans="1:7" ht="12.75" customHeight="1" x14ac:dyDescent="0.2">
      <c r="A247" s="281"/>
      <c r="B247" s="281"/>
      <c r="C247" s="322"/>
      <c r="D247" s="281"/>
      <c r="E247" s="281"/>
      <c r="F247" s="281"/>
      <c r="G247" s="316"/>
    </row>
    <row r="248" spans="1:7" ht="12.75" customHeight="1" x14ac:dyDescent="0.2">
      <c r="A248" s="281"/>
      <c r="B248" s="281"/>
      <c r="C248" s="322"/>
      <c r="D248" s="281"/>
      <c r="E248" s="281"/>
      <c r="F248" s="281"/>
      <c r="G248" s="316"/>
    </row>
    <row r="249" spans="1:7" ht="12.75" customHeight="1" x14ac:dyDescent="0.2">
      <c r="A249" s="281"/>
      <c r="B249" s="281"/>
      <c r="C249" s="322"/>
      <c r="D249" s="281"/>
      <c r="E249" s="281"/>
      <c r="F249" s="281"/>
      <c r="G249" s="316"/>
    </row>
    <row r="250" spans="1:7" ht="12.75" customHeight="1" x14ac:dyDescent="0.2">
      <c r="A250" s="281"/>
      <c r="B250" s="281"/>
      <c r="C250" s="322"/>
      <c r="D250" s="281"/>
      <c r="E250" s="281"/>
      <c r="F250" s="281"/>
      <c r="G250" s="316"/>
    </row>
    <row r="251" spans="1:7" ht="12.75" customHeight="1" x14ac:dyDescent="0.2">
      <c r="A251" s="281"/>
      <c r="B251" s="281"/>
      <c r="C251" s="322"/>
      <c r="D251" s="281"/>
      <c r="E251" s="281"/>
      <c r="F251" s="281"/>
      <c r="G251" s="316"/>
    </row>
    <row r="252" spans="1:7" ht="12.75" customHeight="1" x14ac:dyDescent="0.2">
      <c r="A252" s="281"/>
      <c r="B252" s="281"/>
      <c r="C252" s="322"/>
      <c r="D252" s="281"/>
      <c r="E252" s="281"/>
      <c r="F252" s="281"/>
      <c r="G252" s="316"/>
    </row>
    <row r="253" spans="1:7" ht="12.75" customHeight="1" x14ac:dyDescent="0.2">
      <c r="A253" s="281"/>
      <c r="B253" s="281"/>
      <c r="C253" s="322"/>
      <c r="D253" s="281"/>
      <c r="E253" s="281"/>
      <c r="F253" s="281"/>
      <c r="G253" s="316"/>
    </row>
    <row r="254" spans="1:7" ht="12.75" customHeight="1" x14ac:dyDescent="0.2">
      <c r="A254" s="281"/>
      <c r="B254" s="281"/>
      <c r="C254" s="322"/>
      <c r="D254" s="281"/>
      <c r="E254" s="281"/>
      <c r="F254" s="281"/>
      <c r="G254" s="316"/>
    </row>
    <row r="255" spans="1:7" ht="12.75" customHeight="1" x14ac:dyDescent="0.2">
      <c r="A255" s="281"/>
      <c r="B255" s="281"/>
      <c r="C255" s="322"/>
      <c r="D255" s="281"/>
      <c r="E255" s="281"/>
      <c r="F255" s="281"/>
      <c r="G255" s="316"/>
    </row>
    <row r="256" spans="1:7" ht="12.75" customHeight="1" x14ac:dyDescent="0.2">
      <c r="A256" s="281"/>
      <c r="B256" s="281"/>
      <c r="C256" s="322"/>
      <c r="D256" s="281"/>
      <c r="E256" s="281"/>
      <c r="F256" s="281"/>
      <c r="G256" s="316"/>
    </row>
    <row r="257" spans="1:7" ht="12.75" customHeight="1" x14ac:dyDescent="0.2">
      <c r="A257" s="281"/>
      <c r="B257" s="281"/>
      <c r="C257" s="322"/>
      <c r="D257" s="281"/>
      <c r="E257" s="281"/>
      <c r="F257" s="281"/>
      <c r="G257" s="316"/>
    </row>
    <row r="258" spans="1:7" ht="12.75" customHeight="1" x14ac:dyDescent="0.2">
      <c r="A258" s="281"/>
      <c r="B258" s="281"/>
      <c r="C258" s="322"/>
      <c r="D258" s="281"/>
      <c r="E258" s="281"/>
      <c r="F258" s="281"/>
      <c r="G258" s="316"/>
    </row>
    <row r="259" spans="1:7" ht="12.75" customHeight="1" x14ac:dyDescent="0.2">
      <c r="A259" s="281"/>
      <c r="B259" s="281"/>
      <c r="C259" s="322"/>
      <c r="D259" s="281"/>
      <c r="E259" s="281"/>
      <c r="F259" s="281"/>
      <c r="G259" s="316"/>
    </row>
    <row r="260" spans="1:7" ht="12.75" customHeight="1" x14ac:dyDescent="0.2">
      <c r="A260" s="281"/>
      <c r="B260" s="281"/>
      <c r="C260" s="322"/>
      <c r="D260" s="281"/>
      <c r="E260" s="281"/>
      <c r="F260" s="281"/>
      <c r="G260" s="316"/>
    </row>
    <row r="261" spans="1:7" ht="12.75" customHeight="1" x14ac:dyDescent="0.2">
      <c r="A261" s="281"/>
      <c r="B261" s="281"/>
      <c r="C261" s="322"/>
      <c r="D261" s="281"/>
      <c r="E261" s="281"/>
      <c r="F261" s="281"/>
      <c r="G261" s="316"/>
    </row>
    <row r="262" spans="1:7" ht="12.75" customHeight="1" x14ac:dyDescent="0.2">
      <c r="A262" s="281"/>
      <c r="B262" s="281"/>
      <c r="C262" s="322"/>
      <c r="D262" s="281"/>
      <c r="E262" s="281"/>
      <c r="F262" s="281"/>
      <c r="G262" s="316"/>
    </row>
    <row r="263" spans="1:7" ht="12.75" customHeight="1" x14ac:dyDescent="0.2">
      <c r="A263" s="281"/>
      <c r="B263" s="281"/>
      <c r="C263" s="322"/>
      <c r="D263" s="281"/>
      <c r="E263" s="281"/>
      <c r="F263" s="281"/>
      <c r="G263" s="316"/>
    </row>
    <row r="264" spans="1:7" ht="12.75" customHeight="1" x14ac:dyDescent="0.2">
      <c r="A264" s="281"/>
      <c r="B264" s="281"/>
      <c r="C264" s="322"/>
      <c r="D264" s="281"/>
      <c r="E264" s="281"/>
      <c r="F264" s="281"/>
      <c r="G264" s="316"/>
    </row>
    <row r="265" spans="1:7" ht="12.75" customHeight="1" x14ac:dyDescent="0.2">
      <c r="A265" s="281"/>
      <c r="B265" s="281"/>
      <c r="C265" s="322"/>
      <c r="D265" s="281"/>
      <c r="E265" s="281"/>
      <c r="F265" s="281"/>
      <c r="G265" s="316"/>
    </row>
    <row r="266" spans="1:7" ht="12.75" customHeight="1" x14ac:dyDescent="0.2">
      <c r="A266" s="281"/>
      <c r="B266" s="281"/>
      <c r="C266" s="322"/>
      <c r="D266" s="281"/>
      <c r="E266" s="281"/>
      <c r="F266" s="281"/>
      <c r="G266" s="316"/>
    </row>
    <row r="267" spans="1:7" ht="12.75" customHeight="1" x14ac:dyDescent="0.2">
      <c r="A267" s="281"/>
      <c r="B267" s="281"/>
      <c r="C267" s="322"/>
      <c r="D267" s="281"/>
      <c r="E267" s="281"/>
      <c r="F267" s="281"/>
      <c r="G267" s="316"/>
    </row>
    <row r="268" spans="1:7" ht="12.75" customHeight="1" x14ac:dyDescent="0.2">
      <c r="A268" s="281"/>
      <c r="B268" s="281"/>
      <c r="C268" s="322"/>
      <c r="D268" s="281"/>
      <c r="E268" s="281"/>
      <c r="F268" s="281"/>
      <c r="G268" s="316"/>
    </row>
    <row r="269" spans="1:7" ht="12.75" customHeight="1" x14ac:dyDescent="0.2">
      <c r="A269" s="281"/>
      <c r="B269" s="281"/>
      <c r="C269" s="322"/>
      <c r="D269" s="281"/>
      <c r="E269" s="281"/>
      <c r="F269" s="281"/>
      <c r="G269" s="316"/>
    </row>
    <row r="270" spans="1:7" ht="12.75" customHeight="1" x14ac:dyDescent="0.2">
      <c r="A270" s="281"/>
      <c r="B270" s="281"/>
      <c r="C270" s="322"/>
      <c r="D270" s="281"/>
      <c r="E270" s="281"/>
      <c r="F270" s="281"/>
      <c r="G270" s="316"/>
    </row>
    <row r="271" spans="1:7" ht="12.75" customHeight="1" x14ac:dyDescent="0.2">
      <c r="A271" s="281"/>
      <c r="B271" s="281"/>
      <c r="C271" s="322"/>
      <c r="D271" s="281"/>
      <c r="E271" s="281"/>
      <c r="F271" s="281"/>
      <c r="G271" s="316"/>
    </row>
    <row r="272" spans="1:7" ht="12.75" customHeight="1" x14ac:dyDescent="0.2">
      <c r="A272" s="281"/>
      <c r="B272" s="281"/>
      <c r="C272" s="322"/>
      <c r="D272" s="281"/>
      <c r="E272" s="281"/>
      <c r="F272" s="281"/>
      <c r="G272" s="316"/>
    </row>
    <row r="273" spans="1:7" ht="12.75" customHeight="1" x14ac:dyDescent="0.2">
      <c r="A273" s="281"/>
      <c r="B273" s="281"/>
      <c r="C273" s="322"/>
      <c r="D273" s="281"/>
      <c r="E273" s="281"/>
      <c r="F273" s="281"/>
      <c r="G273" s="316"/>
    </row>
    <row r="274" spans="1:7" ht="12.75" customHeight="1" x14ac:dyDescent="0.2">
      <c r="A274" s="281"/>
      <c r="B274" s="281"/>
      <c r="C274" s="322"/>
      <c r="D274" s="281"/>
      <c r="E274" s="281"/>
      <c r="F274" s="281"/>
      <c r="G274" s="316"/>
    </row>
    <row r="275" spans="1:7" ht="12.75" customHeight="1" x14ac:dyDescent="0.2">
      <c r="A275" s="281"/>
      <c r="B275" s="281"/>
      <c r="C275" s="322"/>
      <c r="D275" s="281"/>
      <c r="E275" s="281"/>
      <c r="F275" s="281"/>
      <c r="G275" s="316"/>
    </row>
    <row r="276" spans="1:7" ht="12.75" customHeight="1" x14ac:dyDescent="0.2">
      <c r="A276" s="281"/>
      <c r="B276" s="281"/>
      <c r="C276" s="322"/>
      <c r="D276" s="281"/>
      <c r="E276" s="281"/>
      <c r="F276" s="281"/>
      <c r="G276" s="316"/>
    </row>
    <row r="277" spans="1:7" ht="12.75" customHeight="1" x14ac:dyDescent="0.2">
      <c r="A277" s="281"/>
      <c r="B277" s="281"/>
      <c r="C277" s="322"/>
      <c r="D277" s="281"/>
      <c r="E277" s="281"/>
      <c r="F277" s="281"/>
      <c r="G277" s="316"/>
    </row>
    <row r="278" spans="1:7" ht="12.75" customHeight="1" x14ac:dyDescent="0.2">
      <c r="A278" s="281"/>
      <c r="B278" s="281"/>
      <c r="C278" s="322"/>
      <c r="D278" s="281"/>
      <c r="E278" s="281"/>
      <c r="F278" s="281"/>
      <c r="G278" s="316"/>
    </row>
    <row r="279" spans="1:7" ht="12.75" customHeight="1" x14ac:dyDescent="0.2">
      <c r="A279" s="281"/>
      <c r="B279" s="281"/>
      <c r="C279" s="322"/>
      <c r="D279" s="281"/>
      <c r="E279" s="281"/>
      <c r="F279" s="281"/>
      <c r="G279" s="316"/>
    </row>
    <row r="280" spans="1:7" ht="12.75" customHeight="1" x14ac:dyDescent="0.2">
      <c r="A280" s="281"/>
      <c r="B280" s="281"/>
      <c r="C280" s="322"/>
      <c r="D280" s="281"/>
      <c r="E280" s="281"/>
      <c r="F280" s="281"/>
      <c r="G280" s="316"/>
    </row>
    <row r="281" spans="1:7" ht="12.75" customHeight="1" x14ac:dyDescent="0.2">
      <c r="A281" s="281"/>
      <c r="B281" s="281"/>
      <c r="C281" s="322"/>
      <c r="D281" s="281"/>
      <c r="E281" s="281"/>
      <c r="F281" s="281"/>
      <c r="G281" s="316"/>
    </row>
    <row r="282" spans="1:7" ht="12.75" customHeight="1" x14ac:dyDescent="0.2">
      <c r="A282" s="281"/>
      <c r="B282" s="281"/>
      <c r="C282" s="322"/>
      <c r="D282" s="281"/>
      <c r="E282" s="281"/>
      <c r="F282" s="281"/>
      <c r="G282" s="316"/>
    </row>
    <row r="283" spans="1:7" ht="12.75" customHeight="1" x14ac:dyDescent="0.2"/>
    <row r="284" spans="1:7" ht="12.75" customHeight="1" x14ac:dyDescent="0.2"/>
    <row r="285" spans="1:7" ht="12.75" customHeight="1" x14ac:dyDescent="0.2"/>
    <row r="286" spans="1:7" ht="12.75" customHeight="1" x14ac:dyDescent="0.2"/>
    <row r="287" spans="1:7" ht="12.75" customHeight="1" x14ac:dyDescent="0.2"/>
    <row r="288" spans="1:7"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sheetData>
  <mergeCells count="48">
    <mergeCell ref="A94:B94"/>
    <mergeCell ref="A99:F99"/>
    <mergeCell ref="A95:C95"/>
    <mergeCell ref="A79:B79"/>
    <mergeCell ref="A69:C69"/>
    <mergeCell ref="A73:B73"/>
    <mergeCell ref="C73:F73"/>
    <mergeCell ref="C79:F79"/>
    <mergeCell ref="A89:B89"/>
    <mergeCell ref="C89:F89"/>
    <mergeCell ref="A74:C74"/>
    <mergeCell ref="A80:C80"/>
    <mergeCell ref="C94:F94"/>
    <mergeCell ref="A90:C90"/>
    <mergeCell ref="A55:C55"/>
    <mergeCell ref="A66:F66"/>
    <mergeCell ref="A67:G67"/>
    <mergeCell ref="A68:B68"/>
    <mergeCell ref="C68:F68"/>
    <mergeCell ref="A50:B50"/>
    <mergeCell ref="A54:B54"/>
    <mergeCell ref="A23:B23"/>
    <mergeCell ref="A24:C24"/>
    <mergeCell ref="A43:B43"/>
    <mergeCell ref="C43:F43"/>
    <mergeCell ref="A44:C44"/>
    <mergeCell ref="C50:F50"/>
    <mergeCell ref="A51:C51"/>
    <mergeCell ref="C54:F54"/>
    <mergeCell ref="A33:C33"/>
    <mergeCell ref="A31:G31"/>
    <mergeCell ref="A32:B32"/>
    <mergeCell ref="C32:F32"/>
    <mergeCell ref="A1:G1"/>
    <mergeCell ref="A2:G2"/>
    <mergeCell ref="A3:G3"/>
    <mergeCell ref="A5:F5"/>
    <mergeCell ref="A6:G6"/>
    <mergeCell ref="A19:C19"/>
    <mergeCell ref="C23:F23"/>
    <mergeCell ref="A7:B7"/>
    <mergeCell ref="C7:F7"/>
    <mergeCell ref="A30:F30"/>
    <mergeCell ref="A13:B13"/>
    <mergeCell ref="C13:F13"/>
    <mergeCell ref="A14:C14"/>
    <mergeCell ref="A18:B18"/>
    <mergeCell ref="C18:F18"/>
  </mergeCells>
  <pageMargins left="0.7" right="0.7" top="0.75" bottom="0.75" header="0.3" footer="0.3"/>
  <pageSetup paperSize="9" scale="81" fitToHeight="0" orientation="landscape" r:id="rId1"/>
  <rowBreaks count="2" manualBreakCount="2">
    <brk id="30" max="6" man="1"/>
    <brk id="66" max="6"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FFFF"/>
    <pageSetUpPr fitToPage="1"/>
  </sheetPr>
  <dimension ref="A1:Z643"/>
  <sheetViews>
    <sheetView showGridLines="0" topLeftCell="A17" workbookViewId="0">
      <selection activeCell="A86" sqref="A86:G104"/>
    </sheetView>
  </sheetViews>
  <sheetFormatPr defaultColWidth="12.5703125" defaultRowHeight="15" customHeight="1" outlineLevelRow="1" x14ac:dyDescent="0.2"/>
  <cols>
    <col min="1" max="2" width="13.7109375" customWidth="1"/>
    <col min="3" max="3" width="79.85546875" customWidth="1"/>
    <col min="4" max="4" width="8.7109375" customWidth="1"/>
    <col min="5" max="6" width="13.7109375" customWidth="1"/>
    <col min="7" max="7" width="15.140625" customWidth="1"/>
    <col min="8" max="26" width="13.7109375" customWidth="1"/>
  </cols>
  <sheetData>
    <row r="1" spans="1:26" ht="19.5" customHeight="1" x14ac:dyDescent="0.2">
      <c r="A1" s="396" t="s">
        <v>131</v>
      </c>
      <c r="B1" s="384"/>
      <c r="C1" s="384"/>
      <c r="D1" s="384"/>
      <c r="E1" s="384"/>
      <c r="F1" s="384"/>
      <c r="G1" s="385"/>
      <c r="H1" s="27"/>
      <c r="I1" s="28"/>
      <c r="J1" s="28"/>
      <c r="K1" s="28"/>
      <c r="L1" s="28"/>
      <c r="M1" s="28"/>
      <c r="N1" s="28"/>
      <c r="O1" s="28"/>
      <c r="P1" s="28"/>
      <c r="Q1" s="28"/>
      <c r="R1" s="28"/>
      <c r="S1" s="28"/>
      <c r="T1" s="28"/>
      <c r="U1" s="28"/>
      <c r="V1" s="28"/>
      <c r="W1" s="28"/>
      <c r="X1" s="28"/>
      <c r="Y1" s="28"/>
      <c r="Z1" s="28"/>
    </row>
    <row r="2" spans="1:26" ht="14.25" customHeight="1" x14ac:dyDescent="0.2">
      <c r="A2" s="29"/>
      <c r="B2" s="30"/>
      <c r="C2" s="397" t="str">
        <f>Resumo!$A$5</f>
        <v>DATA-BASE: SINAPI 05/2024, SABESP 05/2024 ( L.S.: 88,52% | B.D.I.: 26,98%),  Ata de Registro nº84/2024, cotação de mercado</v>
      </c>
      <c r="D2" s="372"/>
      <c r="E2" s="28"/>
      <c r="F2" s="398"/>
      <c r="G2" s="387"/>
      <c r="H2" s="28"/>
      <c r="I2" s="31"/>
      <c r="J2" s="28"/>
      <c r="K2" s="28"/>
      <c r="L2" s="28"/>
      <c r="M2" s="28"/>
      <c r="N2" s="28"/>
      <c r="O2" s="28"/>
      <c r="P2" s="28"/>
      <c r="Q2" s="28"/>
      <c r="R2" s="28"/>
      <c r="S2" s="28"/>
      <c r="T2" s="28"/>
      <c r="U2" s="28"/>
      <c r="V2" s="28"/>
      <c r="W2" s="28"/>
      <c r="X2" s="28"/>
      <c r="Y2" s="28"/>
      <c r="Z2" s="28"/>
    </row>
    <row r="3" spans="1:26" ht="11.25" customHeight="1" x14ac:dyDescent="0.2">
      <c r="A3" s="32" t="s">
        <v>132</v>
      </c>
      <c r="B3" s="33"/>
      <c r="C3" s="399" t="str">
        <f>"CONSERTO EM REDES DE ÁGUA - CONFORME COMPOSIÇÃO (L:"&amp;D4&amp;"M OU "&amp;D5&amp;"M/C:"&amp;D6&amp;"M/P:"&amp;D7&amp;"M/B:"&amp;D8&amp;"M/Ca:"&amp;D9&amp;"M) - MEDIANTE A AUTORIZAÇÃO DA FISCALIZAÇÃO TROCA DE ATÉ 6M"</f>
        <v>CONSERTO EM REDES DE ÁGUA - CONFORME COMPOSIÇÃO (L:1M OU 1,2M/C:1M/P:1,2M/B:0,1M/Ca:0,05M) - MEDIANTE A AUTORIZAÇÃO DA FISCALIZAÇÃO TROCA DE ATÉ 6M</v>
      </c>
      <c r="D3" s="400"/>
      <c r="E3" s="400"/>
      <c r="F3" s="400"/>
      <c r="G3" s="401"/>
      <c r="H3" s="34"/>
      <c r="I3" s="34"/>
      <c r="J3" s="34"/>
      <c r="K3" s="34"/>
      <c r="L3" s="34"/>
      <c r="M3" s="34"/>
      <c r="N3" s="34"/>
      <c r="O3" s="34"/>
      <c r="P3" s="34"/>
      <c r="Q3" s="34"/>
      <c r="R3" s="34"/>
      <c r="S3" s="34"/>
      <c r="T3" s="34"/>
      <c r="U3" s="34"/>
      <c r="V3" s="34"/>
      <c r="W3" s="34"/>
      <c r="X3" s="34"/>
      <c r="Y3" s="34"/>
      <c r="Z3" s="28"/>
    </row>
    <row r="4" spans="1:26" ht="11.25" customHeight="1" outlineLevel="1" x14ac:dyDescent="0.2">
      <c r="A4" s="402" t="s">
        <v>133</v>
      </c>
      <c r="B4" s="403"/>
      <c r="C4" s="404"/>
      <c r="D4" s="35">
        <v>1</v>
      </c>
      <c r="E4" s="36">
        <f>ROUND(I4*(1-$I$2+0.02),2)</f>
        <v>0</v>
      </c>
      <c r="F4" s="37">
        <v>1</v>
      </c>
      <c r="G4" s="38" t="s">
        <v>134</v>
      </c>
      <c r="H4" s="39"/>
      <c r="I4" s="39"/>
      <c r="J4" s="39"/>
      <c r="K4" s="39"/>
      <c r="L4" s="39"/>
      <c r="M4" s="39"/>
      <c r="N4" s="39"/>
      <c r="O4" s="39"/>
      <c r="P4" s="39"/>
      <c r="Q4" s="39"/>
      <c r="R4" s="39"/>
      <c r="S4" s="39"/>
      <c r="T4" s="39"/>
      <c r="U4" s="39"/>
      <c r="V4" s="39"/>
      <c r="W4" s="39"/>
      <c r="X4" s="39"/>
      <c r="Y4" s="39"/>
      <c r="Z4" s="28"/>
    </row>
    <row r="5" spans="1:26" ht="11.25" customHeight="1" outlineLevel="1" x14ac:dyDescent="0.2">
      <c r="A5" s="405" t="s">
        <v>135</v>
      </c>
      <c r="B5" s="406"/>
      <c r="C5" s="407"/>
      <c r="D5" s="35">
        <v>1.2</v>
      </c>
      <c r="E5" s="40"/>
      <c r="F5" s="41" t="s">
        <v>313</v>
      </c>
      <c r="G5" s="38"/>
      <c r="H5" s="39"/>
      <c r="I5" s="39"/>
      <c r="J5" s="39"/>
      <c r="K5" s="39"/>
      <c r="L5" s="39"/>
      <c r="M5" s="39"/>
      <c r="N5" s="39"/>
      <c r="O5" s="39"/>
      <c r="P5" s="39"/>
      <c r="Q5" s="39"/>
      <c r="R5" s="39"/>
      <c r="S5" s="39"/>
      <c r="T5" s="39"/>
      <c r="U5" s="39"/>
      <c r="V5" s="39"/>
      <c r="W5" s="39"/>
      <c r="X5" s="39"/>
      <c r="Y5" s="39"/>
      <c r="Z5" s="28"/>
    </row>
    <row r="6" spans="1:26" ht="11.25" customHeight="1" outlineLevel="1" x14ac:dyDescent="0.2">
      <c r="A6" s="405" t="s">
        <v>136</v>
      </c>
      <c r="B6" s="406"/>
      <c r="C6" s="407"/>
      <c r="D6" s="35">
        <v>1</v>
      </c>
      <c r="E6" s="39">
        <f>ROUND(I6*(1-$I$2),2)-0.01</f>
        <v>-0.01</v>
      </c>
      <c r="F6" s="37">
        <v>1.5</v>
      </c>
      <c r="G6" s="38" t="s">
        <v>137</v>
      </c>
      <c r="H6" s="39"/>
      <c r="I6" s="39"/>
      <c r="J6" s="39"/>
      <c r="K6" s="39"/>
      <c r="L6" s="39"/>
      <c r="M6" s="39"/>
      <c r="N6" s="39"/>
      <c r="O6" s="39"/>
      <c r="P6" s="39"/>
      <c r="Q6" s="39"/>
      <c r="R6" s="39"/>
      <c r="S6" s="39"/>
      <c r="T6" s="39"/>
      <c r="U6" s="39"/>
      <c r="V6" s="39"/>
      <c r="W6" s="39"/>
      <c r="X6" s="39"/>
      <c r="Y6" s="39"/>
      <c r="Z6" s="28"/>
    </row>
    <row r="7" spans="1:26" ht="11.25" customHeight="1" outlineLevel="1" x14ac:dyDescent="0.2">
      <c r="A7" s="405" t="s">
        <v>138</v>
      </c>
      <c r="B7" s="406"/>
      <c r="C7" s="407"/>
      <c r="D7" s="35">
        <v>1.2</v>
      </c>
      <c r="E7" s="39">
        <f>ROUND(I7*(1-$I$2+0.02),2)</f>
        <v>0</v>
      </c>
      <c r="F7" s="37">
        <v>3</v>
      </c>
      <c r="G7" s="38" t="s">
        <v>139</v>
      </c>
      <c r="H7" s="39"/>
      <c r="I7" s="39"/>
      <c r="J7" s="39"/>
      <c r="K7" s="39"/>
      <c r="L7" s="39"/>
      <c r="M7" s="39"/>
      <c r="N7" s="39"/>
      <c r="O7" s="39"/>
      <c r="P7" s="39"/>
      <c r="Q7" s="39"/>
      <c r="R7" s="39"/>
      <c r="S7" s="39"/>
      <c r="T7" s="39"/>
      <c r="U7" s="39"/>
      <c r="V7" s="39"/>
      <c r="W7" s="39"/>
      <c r="X7" s="39"/>
      <c r="Y7" s="39"/>
      <c r="Z7" s="28"/>
    </row>
    <row r="8" spans="1:26" ht="11.25" customHeight="1" outlineLevel="1" x14ac:dyDescent="0.2">
      <c r="A8" s="405" t="s">
        <v>140</v>
      </c>
      <c r="B8" s="406"/>
      <c r="C8" s="407"/>
      <c r="D8" s="35">
        <v>0.1</v>
      </c>
      <c r="E8" s="39" t="s">
        <v>20</v>
      </c>
      <c r="F8" s="37">
        <v>4</v>
      </c>
      <c r="G8" s="38" t="s">
        <v>141</v>
      </c>
      <c r="H8" s="39"/>
      <c r="I8" s="39"/>
      <c r="J8" s="39"/>
      <c r="K8" s="39"/>
      <c r="L8" s="39"/>
      <c r="M8" s="39"/>
      <c r="N8" s="39"/>
      <c r="O8" s="39"/>
      <c r="P8" s="39"/>
      <c r="Q8" s="39"/>
      <c r="R8" s="39"/>
      <c r="S8" s="39"/>
      <c r="T8" s="39"/>
      <c r="U8" s="39"/>
      <c r="V8" s="39"/>
      <c r="W8" s="39"/>
      <c r="X8" s="39"/>
      <c r="Y8" s="39"/>
      <c r="Z8" s="28"/>
    </row>
    <row r="9" spans="1:26" ht="11.25" customHeight="1" outlineLevel="1" x14ac:dyDescent="0.2">
      <c r="A9" s="412" t="s">
        <v>142</v>
      </c>
      <c r="B9" s="413"/>
      <c r="C9" s="414"/>
      <c r="D9" s="35">
        <v>0.05</v>
      </c>
      <c r="E9" s="42" t="s">
        <v>20</v>
      </c>
      <c r="F9" s="37">
        <v>7.5</v>
      </c>
      <c r="G9" s="38" t="s">
        <v>143</v>
      </c>
      <c r="H9" s="39"/>
      <c r="I9" s="39"/>
      <c r="J9" s="39"/>
      <c r="K9" s="39"/>
      <c r="L9" s="39"/>
      <c r="M9" s="39"/>
      <c r="N9" s="39"/>
      <c r="O9" s="39"/>
      <c r="P9" s="39"/>
      <c r="Q9" s="39"/>
      <c r="R9" s="39"/>
      <c r="S9" s="39"/>
      <c r="T9" s="39"/>
      <c r="U9" s="39"/>
      <c r="V9" s="39"/>
      <c r="W9" s="39"/>
      <c r="X9" s="39"/>
      <c r="Y9" s="39"/>
      <c r="Z9" s="28"/>
    </row>
    <row r="10" spans="1:26" ht="11.25" customHeight="1" x14ac:dyDescent="0.2">
      <c r="A10" s="32" t="str">
        <f>$A$3</f>
        <v>1.1</v>
      </c>
      <c r="B10" s="43" t="s">
        <v>144</v>
      </c>
      <c r="C10" s="415" t="s">
        <v>145</v>
      </c>
      <c r="D10" s="400"/>
      <c r="E10" s="400"/>
      <c r="F10" s="400"/>
      <c r="G10" s="401"/>
      <c r="H10" s="34"/>
      <c r="I10" s="34"/>
      <c r="J10" s="34"/>
      <c r="K10" s="34"/>
      <c r="L10" s="34"/>
      <c r="M10" s="34"/>
      <c r="N10" s="34"/>
      <c r="O10" s="34"/>
      <c r="P10" s="34"/>
      <c r="Q10" s="34"/>
      <c r="R10" s="34"/>
      <c r="S10" s="34"/>
      <c r="T10" s="34"/>
      <c r="U10" s="34"/>
      <c r="V10" s="34"/>
      <c r="W10" s="34"/>
      <c r="X10" s="34"/>
      <c r="Y10" s="34"/>
      <c r="Z10" s="28"/>
    </row>
    <row r="11" spans="1:26" ht="11.25" customHeight="1" outlineLevel="1" x14ac:dyDescent="0.2">
      <c r="A11" s="44" t="s">
        <v>1</v>
      </c>
      <c r="B11" s="6" t="s">
        <v>2</v>
      </c>
      <c r="C11" s="45" t="s">
        <v>3</v>
      </c>
      <c r="D11" s="46" t="s">
        <v>4</v>
      </c>
      <c r="E11" s="46" t="s">
        <v>146</v>
      </c>
      <c r="F11" s="47" t="s">
        <v>7</v>
      </c>
      <c r="G11" s="8" t="s">
        <v>147</v>
      </c>
      <c r="H11" s="34"/>
      <c r="I11" s="34"/>
      <c r="J11" s="34"/>
      <c r="K11" s="34"/>
      <c r="L11" s="34"/>
      <c r="M11" s="34"/>
      <c r="N11" s="34"/>
      <c r="O11" s="34"/>
      <c r="P11" s="34"/>
      <c r="Q11" s="34"/>
      <c r="R11" s="34"/>
      <c r="S11" s="34"/>
      <c r="T11" s="34"/>
      <c r="U11" s="34"/>
      <c r="V11" s="34"/>
      <c r="W11" s="34"/>
      <c r="X11" s="34"/>
      <c r="Y11" s="34"/>
      <c r="Z11" s="28"/>
    </row>
    <row r="12" spans="1:26" ht="11.25" customHeight="1" outlineLevel="1" x14ac:dyDescent="0.2">
      <c r="A12" s="48">
        <v>1</v>
      </c>
      <c r="B12" s="49"/>
      <c r="C12" s="50" t="s">
        <v>148</v>
      </c>
      <c r="D12" s="51"/>
      <c r="E12" s="52"/>
      <c r="F12" s="53"/>
      <c r="G12" s="53"/>
      <c r="H12" s="34"/>
      <c r="I12" s="34"/>
      <c r="J12" s="34"/>
      <c r="K12" s="34"/>
      <c r="L12" s="34"/>
      <c r="M12" s="34"/>
      <c r="N12" s="34"/>
      <c r="O12" s="34"/>
      <c r="P12" s="34"/>
      <c r="Q12" s="34"/>
      <c r="R12" s="34"/>
      <c r="S12" s="34"/>
      <c r="T12" s="34"/>
      <c r="U12" s="34"/>
      <c r="V12" s="34"/>
      <c r="W12" s="34"/>
      <c r="X12" s="34"/>
      <c r="Y12" s="34"/>
      <c r="Z12" s="28"/>
    </row>
    <row r="13" spans="1:26" ht="11.25" customHeight="1" outlineLevel="1" x14ac:dyDescent="0.2">
      <c r="A13" s="54">
        <v>70020004</v>
      </c>
      <c r="B13" s="55" t="str">
        <f>VLOOKUP(A13,Preco.Unitario!$A$4:$G$104,2,FALSE)</f>
        <v>SABESP</v>
      </c>
      <c r="C13" s="56" t="str">
        <f>VLOOKUP(A13,Preco.Unitario!$A$4:$G$104,3,FALSE)</f>
        <v xml:space="preserve">SINALIZAÇÃO DE TRÁFEGO </v>
      </c>
      <c r="D13" s="57" t="str">
        <f>VLOOKUP(A13,Preco.Unitario!$A$4:$G$104,4,FALSE)</f>
        <v>m</v>
      </c>
      <c r="E13" s="58">
        <f>ROUNDUP(($D$4)*2+($D$6)*2,2)</f>
        <v>4</v>
      </c>
      <c r="F13" s="53">
        <f>VLOOKUP(A13,Preco.Unitario!$A$4:$G$104,7,FALSE)</f>
        <v>0</v>
      </c>
      <c r="G13" s="53">
        <f>E13*F13</f>
        <v>0</v>
      </c>
      <c r="H13" s="34"/>
      <c r="I13" s="34"/>
      <c r="J13" s="34"/>
      <c r="K13" s="34"/>
      <c r="L13" s="34"/>
      <c r="M13" s="34"/>
      <c r="N13" s="34"/>
      <c r="O13" s="34"/>
      <c r="P13" s="34"/>
      <c r="Q13" s="34"/>
      <c r="R13" s="34"/>
      <c r="S13" s="34"/>
      <c r="T13" s="34"/>
      <c r="U13" s="34"/>
      <c r="V13" s="34"/>
      <c r="W13" s="34"/>
      <c r="X13" s="34"/>
      <c r="Y13" s="34"/>
      <c r="Z13" s="28"/>
    </row>
    <row r="14" spans="1:26" ht="11.25" customHeight="1" outlineLevel="1" x14ac:dyDescent="0.2">
      <c r="A14" s="48">
        <v>2</v>
      </c>
      <c r="B14" s="48"/>
      <c r="C14" s="59" t="s">
        <v>149</v>
      </c>
      <c r="D14" s="51"/>
      <c r="E14" s="52"/>
      <c r="F14" s="53"/>
      <c r="G14" s="53"/>
      <c r="H14" s="34"/>
      <c r="I14" s="34"/>
      <c r="J14" s="34"/>
      <c r="K14" s="34"/>
      <c r="L14" s="34"/>
      <c r="M14" s="34"/>
      <c r="N14" s="34"/>
      <c r="O14" s="34"/>
      <c r="P14" s="34"/>
      <c r="Q14" s="34"/>
      <c r="R14" s="34"/>
      <c r="S14" s="34"/>
      <c r="T14" s="34"/>
      <c r="U14" s="34"/>
      <c r="V14" s="34"/>
      <c r="W14" s="34"/>
      <c r="X14" s="34"/>
      <c r="Y14" s="34"/>
      <c r="Z14" s="28"/>
    </row>
    <row r="15" spans="1:26" ht="12.75" customHeight="1" outlineLevel="1" x14ac:dyDescent="0.2">
      <c r="A15" s="60">
        <v>70030042</v>
      </c>
      <c r="B15" s="61" t="str">
        <f>VLOOKUP(A15,Preco.Unitario!$A$4:$G$104,2,FALSE)</f>
        <v>SABESP</v>
      </c>
      <c r="C15" s="56" t="str">
        <f>VLOOKUP(A15,Preco.Unitario!$A$4:$G$104,3,FALSE)</f>
        <v>ESCAVAÇÃO MECANIZADA DE ÁREA EM SOLO NÃO ROCHOSO</v>
      </c>
      <c r="D15" s="62" t="str">
        <f>VLOOKUP(A15,Preco.Unitario!$A$4:$G$104,4,FALSE)</f>
        <v>m³</v>
      </c>
      <c r="E15" s="63">
        <f>$D$4*$D$6*$D$7</f>
        <v>1.2</v>
      </c>
      <c r="F15" s="64">
        <f>VLOOKUP(A15,Preco.Unitario!$A$4:$G$104,7,FALSE)</f>
        <v>0</v>
      </c>
      <c r="G15" s="64">
        <f t="shared" ref="G15:G19" si="0">E15*F15</f>
        <v>0</v>
      </c>
      <c r="H15" s="65"/>
      <c r="I15" s="65"/>
      <c r="J15" s="65"/>
      <c r="K15" s="65"/>
      <c r="L15" s="65"/>
      <c r="M15" s="65"/>
      <c r="N15" s="65"/>
      <c r="O15" s="65"/>
      <c r="P15" s="65"/>
      <c r="Q15" s="65"/>
      <c r="R15" s="65"/>
      <c r="S15" s="65"/>
      <c r="T15" s="65"/>
      <c r="U15" s="65"/>
      <c r="V15" s="65"/>
      <c r="W15" s="65"/>
      <c r="X15" s="65"/>
      <c r="Y15" s="65"/>
      <c r="Z15" s="66"/>
    </row>
    <row r="16" spans="1:26" ht="12.75" customHeight="1" outlineLevel="1" x14ac:dyDescent="0.2">
      <c r="A16" s="60">
        <v>70030090</v>
      </c>
      <c r="B16" s="61" t="str">
        <f>VLOOKUP(A16,Preco.Unitario!$A$4:$G$104,2,FALSE)</f>
        <v>SABESP</v>
      </c>
      <c r="C16" s="56" t="str">
        <f>VLOOKUP(A16,Preco.Unitario!$A$4:$G$104,3,FALSE)</f>
        <v>CARGA E DESCARGA - SOLO (A)</v>
      </c>
      <c r="D16" s="62" t="str">
        <f>VLOOKUP(A16,Preco.Unitario!$A$4:$G$104,4,FALSE)</f>
        <v>m³</v>
      </c>
      <c r="E16" s="63">
        <f>E15</f>
        <v>1.2</v>
      </c>
      <c r="F16" s="64">
        <f>VLOOKUP(A16,Preco.Unitario!$A$4:$G$104,7,FALSE)</f>
        <v>0</v>
      </c>
      <c r="G16" s="64">
        <f t="shared" si="0"/>
        <v>0</v>
      </c>
      <c r="H16" s="65"/>
      <c r="I16" s="65"/>
      <c r="J16" s="65"/>
      <c r="K16" s="65"/>
      <c r="L16" s="65"/>
      <c r="M16" s="65"/>
      <c r="N16" s="65"/>
      <c r="O16" s="65"/>
      <c r="P16" s="65"/>
      <c r="Q16" s="65"/>
      <c r="R16" s="65"/>
      <c r="S16" s="65"/>
      <c r="T16" s="65"/>
      <c r="U16" s="65"/>
      <c r="V16" s="65"/>
      <c r="W16" s="65"/>
      <c r="X16" s="65"/>
      <c r="Y16" s="65"/>
      <c r="Z16" s="66"/>
    </row>
    <row r="17" spans="1:26" ht="12.75" customHeight="1" outlineLevel="1" x14ac:dyDescent="0.2">
      <c r="A17" s="60">
        <v>70030091</v>
      </c>
      <c r="B17" s="61" t="str">
        <f>VLOOKUP(A17,Preco.Unitario!$A$4:$G$104,2,FALSE)</f>
        <v>SABESP</v>
      </c>
      <c r="C17" s="56" t="str">
        <f>VLOOKUP(A17,Preco.Unitario!$A$4:$G$104,3,FALSE)</f>
        <v>TRANSPORTE DE MATERIAL ESCAVADO - SOLO (A)  - PERCURSO DE 10KM</v>
      </c>
      <c r="D17" s="62" t="str">
        <f>VLOOKUP(A17,Preco.Unitario!$A$4:$G$104,4,FALSE)</f>
        <v>m³Q</v>
      </c>
      <c r="E17" s="63">
        <f>E15*10</f>
        <v>12</v>
      </c>
      <c r="F17" s="64">
        <f>VLOOKUP(A17,Preco.Unitario!$A$4:$G$104,7,FALSE)</f>
        <v>0</v>
      </c>
      <c r="G17" s="64">
        <f t="shared" si="0"/>
        <v>0</v>
      </c>
      <c r="H17" s="65"/>
      <c r="I17" s="65"/>
      <c r="J17" s="65"/>
      <c r="K17" s="65"/>
      <c r="L17" s="65"/>
      <c r="M17" s="65"/>
      <c r="N17" s="65"/>
      <c r="O17" s="65"/>
      <c r="P17" s="65"/>
      <c r="Q17" s="65"/>
      <c r="R17" s="65"/>
      <c r="S17" s="65"/>
      <c r="T17" s="65"/>
      <c r="U17" s="65"/>
      <c r="V17" s="65"/>
      <c r="W17" s="65"/>
      <c r="X17" s="65"/>
      <c r="Y17" s="65"/>
      <c r="Z17" s="66"/>
    </row>
    <row r="18" spans="1:26" ht="12.75" customHeight="1" outlineLevel="1" x14ac:dyDescent="0.2">
      <c r="A18" s="60">
        <v>70030031</v>
      </c>
      <c r="B18" s="61" t="str">
        <f>VLOOKUP(A18,Preco.Unitario!$A$4:$G$104,2,FALSE)</f>
        <v>SABESP</v>
      </c>
      <c r="C18" s="56" t="str">
        <f>VLOOKUP(A18,Preco.Unitario!$A$4:$G$104,3,FALSE)</f>
        <v>ATERRO DE VALAS, POÇOS E CAVAS COMPACTADO MECANICAMENTE, SEM CONTROLE DO G.C. (C)</v>
      </c>
      <c r="D18" s="62" t="str">
        <f>VLOOKUP(A18,Preco.Unitario!$A$4:$G$104,4,FALSE)</f>
        <v>m³</v>
      </c>
      <c r="E18" s="63">
        <f>E15</f>
        <v>1.2</v>
      </c>
      <c r="F18" s="64">
        <f>VLOOKUP(A18,Preco.Unitario!$A$4:$G$104,7,FALSE)</f>
        <v>0</v>
      </c>
      <c r="G18" s="64">
        <f t="shared" si="0"/>
        <v>0</v>
      </c>
      <c r="H18" s="65"/>
      <c r="I18" s="65"/>
      <c r="J18" s="65"/>
      <c r="K18" s="65"/>
      <c r="L18" s="65"/>
      <c r="M18" s="65"/>
      <c r="N18" s="65"/>
      <c r="O18" s="65"/>
      <c r="P18" s="65"/>
      <c r="Q18" s="65"/>
      <c r="R18" s="65"/>
      <c r="S18" s="65"/>
      <c r="T18" s="65"/>
      <c r="U18" s="65"/>
      <c r="V18" s="65"/>
      <c r="W18" s="65"/>
      <c r="X18" s="65"/>
      <c r="Y18" s="65"/>
      <c r="Z18" s="66"/>
    </row>
    <row r="19" spans="1:26" ht="12.75" customHeight="1" outlineLevel="1" x14ac:dyDescent="0.2">
      <c r="A19" s="60">
        <v>70030044</v>
      </c>
      <c r="B19" s="61" t="str">
        <f>VLOOKUP(A19,Preco.Unitario!$A$4:$G$104,2,FALSE)</f>
        <v>SABESP</v>
      </c>
      <c r="C19" s="67" t="str">
        <f>VLOOKUP(A19,Preco.Unitario!$A$4:$G$104,3,FALSE)</f>
        <v>ESCAVAÇÃO EM JAZIDA DE SOLO</v>
      </c>
      <c r="D19" s="62" t="str">
        <f>VLOOKUP(A19,Preco.Unitario!$A$4:$G$104,4,FALSE)</f>
        <v>m³</v>
      </c>
      <c r="E19" s="63">
        <f>E15</f>
        <v>1.2</v>
      </c>
      <c r="F19" s="64">
        <f>VLOOKUP(A19,Preco.Unitario!$A$4:$G$104,7,FALSE)</f>
        <v>0</v>
      </c>
      <c r="G19" s="64">
        <f t="shared" si="0"/>
        <v>0</v>
      </c>
      <c r="H19" s="65"/>
      <c r="I19" s="65"/>
      <c r="J19" s="65"/>
      <c r="K19" s="65"/>
      <c r="L19" s="65"/>
      <c r="M19" s="65"/>
      <c r="N19" s="65"/>
      <c r="O19" s="65"/>
      <c r="P19" s="65"/>
      <c r="Q19" s="65"/>
      <c r="R19" s="65"/>
      <c r="S19" s="65"/>
      <c r="T19" s="65"/>
      <c r="U19" s="65"/>
      <c r="V19" s="65"/>
      <c r="W19" s="65"/>
      <c r="X19" s="65"/>
      <c r="Y19" s="65"/>
      <c r="Z19" s="66"/>
    </row>
    <row r="20" spans="1:26" ht="11.25" customHeight="1" outlineLevel="1" x14ac:dyDescent="0.2">
      <c r="A20" s="48">
        <v>3</v>
      </c>
      <c r="B20" s="68"/>
      <c r="C20" s="59" t="s">
        <v>150</v>
      </c>
      <c r="D20" s="69"/>
      <c r="E20" s="70"/>
      <c r="F20" s="71"/>
      <c r="G20" s="71"/>
      <c r="H20" s="34"/>
      <c r="I20" s="72"/>
      <c r="J20" s="34"/>
      <c r="K20" s="34"/>
      <c r="L20" s="34"/>
      <c r="M20" s="34"/>
      <c r="N20" s="34"/>
      <c r="O20" s="34"/>
      <c r="P20" s="34"/>
      <c r="Q20" s="34"/>
      <c r="R20" s="34"/>
      <c r="S20" s="34"/>
      <c r="T20" s="34"/>
      <c r="U20" s="34"/>
      <c r="V20" s="34"/>
      <c r="W20" s="34"/>
      <c r="X20" s="34"/>
      <c r="Y20" s="34"/>
      <c r="Z20" s="28"/>
    </row>
    <row r="21" spans="1:26" ht="11.25" customHeight="1" outlineLevel="1" x14ac:dyDescent="0.2">
      <c r="A21" s="73" t="s">
        <v>125</v>
      </c>
      <c r="B21" s="68" t="str">
        <f>VLOOKUP(A21,Preco.Unitario!$A$4:$G$104,2,FALSE)</f>
        <v>SABESP INSUMO</v>
      </c>
      <c r="C21" s="20" t="str">
        <f>VLOOKUP(A21,Preco.Unitario!$A$4:$G$104,3,FALSE)</f>
        <v>ENCANADOR</v>
      </c>
      <c r="D21" s="69" t="str">
        <f>VLOOKUP(A21,Preco.Unitario!$A$4:$G$104,4,FALSE)</f>
        <v>H</v>
      </c>
      <c r="E21" s="74">
        <f>$F$4</f>
        <v>1</v>
      </c>
      <c r="F21" s="71">
        <f>VLOOKUP(A21,Preco.Unitario!$A$4:$G$104,7,FALSE)</f>
        <v>0</v>
      </c>
      <c r="G21" s="71">
        <f t="shared" ref="G21:G23" si="1">E21*F21</f>
        <v>0</v>
      </c>
      <c r="H21" s="39"/>
      <c r="I21" s="39"/>
      <c r="J21" s="39"/>
      <c r="K21" s="39"/>
      <c r="L21" s="39"/>
      <c r="M21" s="39"/>
      <c r="N21" s="39"/>
      <c r="O21" s="39"/>
      <c r="P21" s="39"/>
      <c r="Q21" s="39"/>
      <c r="R21" s="39"/>
      <c r="S21" s="39"/>
      <c r="T21" s="39"/>
      <c r="U21" s="39"/>
      <c r="V21" s="39"/>
      <c r="W21" s="39"/>
      <c r="X21" s="39"/>
      <c r="Y21" s="39"/>
      <c r="Z21" s="28"/>
    </row>
    <row r="22" spans="1:26" ht="11.25" customHeight="1" outlineLevel="1" x14ac:dyDescent="0.2">
      <c r="A22" s="75" t="s">
        <v>123</v>
      </c>
      <c r="B22" s="76" t="str">
        <f>VLOOKUP(A22,Preco.Unitario!$A$4:$G$104,2,FALSE)</f>
        <v>SABESP INSUMO</v>
      </c>
      <c r="C22" s="67" t="str">
        <f>VLOOKUP(A22,Preco.Unitario!$A$4:$G$104,3,FALSE)</f>
        <v>AJUDANTE</v>
      </c>
      <c r="D22" s="77" t="str">
        <f>VLOOKUP(A22,Preco.Unitario!$A$4:$G$104,4,FALSE)</f>
        <v>H</v>
      </c>
      <c r="E22" s="78">
        <f>E21</f>
        <v>1</v>
      </c>
      <c r="F22" s="79">
        <f>VLOOKUP(A22,Preco.Unitario!$A$4:$G$104,7,FALSE)</f>
        <v>0</v>
      </c>
      <c r="G22" s="79">
        <f t="shared" si="1"/>
        <v>0</v>
      </c>
      <c r="H22" s="39"/>
      <c r="I22" s="39"/>
      <c r="J22" s="39"/>
      <c r="K22" s="39"/>
      <c r="L22" s="39"/>
      <c r="M22" s="39"/>
      <c r="N22" s="39"/>
      <c r="O22" s="39"/>
      <c r="P22" s="39"/>
      <c r="Q22" s="39"/>
      <c r="R22" s="39"/>
      <c r="S22" s="39"/>
      <c r="T22" s="39"/>
      <c r="U22" s="39"/>
      <c r="V22" s="39"/>
      <c r="W22" s="39"/>
      <c r="X22" s="39"/>
      <c r="Y22" s="39"/>
      <c r="Z22" s="28"/>
    </row>
    <row r="23" spans="1:26" ht="11.25" customHeight="1" outlineLevel="1" x14ac:dyDescent="0.2">
      <c r="A23" s="75" t="s">
        <v>114</v>
      </c>
      <c r="B23" s="76" t="str">
        <f>VLOOKUP(A23,Preco.Unitario!$A$4:$G$104,2,FALSE)</f>
        <v>SABESP INSUMO</v>
      </c>
      <c r="C23" s="67" t="str">
        <f>VLOOKUP(A23,Preco.Unitario!$A$4:$G$104,3,FALSE)</f>
        <v>CAMINHÃO - CARROCERIA FIXA ABERTA DE MADEIRA COM CAPACIDADE 5 T *160CV - À DISPOSIÇÃO</v>
      </c>
      <c r="D23" s="77" t="str">
        <f>VLOOKUP(A23,Preco.Unitario!$A$4:$G$104,4,FALSE)</f>
        <v>H</v>
      </c>
      <c r="E23" s="78">
        <f>E21</f>
        <v>1</v>
      </c>
      <c r="F23" s="79">
        <f>VLOOKUP(A23,Preco.Unitario!$A$4:$G$104,7,FALSE)</f>
        <v>0</v>
      </c>
      <c r="G23" s="79">
        <f t="shared" si="1"/>
        <v>0</v>
      </c>
      <c r="H23" s="39"/>
      <c r="I23" s="39"/>
      <c r="J23" s="39"/>
      <c r="K23" s="39"/>
      <c r="L23" s="39"/>
      <c r="M23" s="39"/>
      <c r="N23" s="39"/>
      <c r="O23" s="39"/>
      <c r="P23" s="39"/>
      <c r="Q23" s="39"/>
      <c r="R23" s="39"/>
      <c r="S23" s="39"/>
      <c r="T23" s="39"/>
      <c r="U23" s="39"/>
      <c r="V23" s="39"/>
      <c r="W23" s="39"/>
      <c r="X23" s="39"/>
      <c r="Y23" s="39"/>
      <c r="Z23" s="28"/>
    </row>
    <row r="24" spans="1:26" ht="11.25" customHeight="1" outlineLevel="1" x14ac:dyDescent="0.2">
      <c r="A24" s="48">
        <v>4</v>
      </c>
      <c r="B24" s="48"/>
      <c r="C24" s="80" t="s">
        <v>151</v>
      </c>
      <c r="D24" s="51"/>
      <c r="E24" s="52"/>
      <c r="F24" s="53"/>
      <c r="G24" s="53"/>
      <c r="H24" s="34"/>
      <c r="I24" s="34"/>
      <c r="J24" s="34"/>
      <c r="K24" s="34"/>
      <c r="L24" s="34"/>
      <c r="M24" s="34"/>
      <c r="N24" s="34"/>
      <c r="O24" s="34"/>
      <c r="P24" s="34"/>
      <c r="Q24" s="34"/>
      <c r="R24" s="34"/>
      <c r="S24" s="34"/>
      <c r="T24" s="34"/>
      <c r="U24" s="34"/>
      <c r="V24" s="34"/>
      <c r="W24" s="34"/>
      <c r="X24" s="34"/>
      <c r="Y24" s="34"/>
      <c r="Z24" s="28"/>
    </row>
    <row r="25" spans="1:26" ht="11.25" customHeight="1" outlineLevel="1" x14ac:dyDescent="0.2">
      <c r="A25" s="81">
        <v>70050001</v>
      </c>
      <c r="B25" s="76" t="str">
        <f>VLOOKUP(A25,Preco.Unitario!$A$4:$G$104,2,FALSE)</f>
        <v>SABESP</v>
      </c>
      <c r="C25" s="56" t="str">
        <f>VLOOKUP(A25,Preco.Unitario!$A$4:$G$104,3,FALSE)</f>
        <v>ESGOTAMENTO COM BOMBAS DE SUPERFÍCIE OU SUBMERSAS</v>
      </c>
      <c r="D25" s="77" t="str">
        <f>VLOOKUP(A25,Preco.Unitario!$A$4:$G$104,4,FALSE)</f>
        <v>HPH</v>
      </c>
      <c r="E25" s="82">
        <v>1</v>
      </c>
      <c r="F25" s="79">
        <f>VLOOKUP(A25,Preco.Unitario!$A$4:$G$104,7,FALSE)</f>
        <v>0</v>
      </c>
      <c r="G25" s="79">
        <f>E25*F25</f>
        <v>0</v>
      </c>
      <c r="H25" s="34"/>
      <c r="I25" s="34"/>
      <c r="J25" s="34"/>
      <c r="K25" s="34"/>
      <c r="L25" s="34"/>
      <c r="M25" s="34"/>
      <c r="N25" s="34"/>
      <c r="O25" s="34"/>
      <c r="P25" s="34"/>
      <c r="Q25" s="34"/>
      <c r="R25" s="34"/>
      <c r="S25" s="34"/>
      <c r="T25" s="34"/>
      <c r="U25" s="34"/>
      <c r="V25" s="34"/>
      <c r="W25" s="34"/>
      <c r="X25" s="34"/>
      <c r="Y25" s="34"/>
      <c r="Z25" s="28"/>
    </row>
    <row r="26" spans="1:26" ht="11.25" customHeight="1" outlineLevel="1" x14ac:dyDescent="0.2">
      <c r="A26" s="48">
        <v>5</v>
      </c>
      <c r="B26" s="48"/>
      <c r="C26" s="80" t="s">
        <v>152</v>
      </c>
      <c r="D26" s="51"/>
      <c r="E26" s="52"/>
      <c r="F26" s="53"/>
      <c r="G26" s="53"/>
      <c r="H26" s="34"/>
      <c r="I26" s="34"/>
      <c r="J26" s="34"/>
      <c r="K26" s="34"/>
      <c r="L26" s="34"/>
      <c r="M26" s="34"/>
      <c r="N26" s="34"/>
      <c r="O26" s="34"/>
      <c r="P26" s="34"/>
      <c r="Q26" s="34"/>
      <c r="R26" s="34"/>
      <c r="S26" s="34"/>
      <c r="T26" s="34"/>
      <c r="U26" s="34"/>
      <c r="V26" s="34"/>
      <c r="W26" s="34"/>
      <c r="X26" s="34"/>
      <c r="Y26" s="34"/>
      <c r="Z26" s="28"/>
    </row>
    <row r="27" spans="1:26" ht="11.25" customHeight="1" outlineLevel="1" x14ac:dyDescent="0.2">
      <c r="A27" s="54">
        <v>70010005</v>
      </c>
      <c r="B27" s="76" t="str">
        <f>VLOOKUP(A27,Preco.Unitario!$A$4:$G$104,2,FALSE)</f>
        <v>SABESP</v>
      </c>
      <c r="C27" s="56" t="str">
        <f>VLOOKUP(A27,Preco.Unitario!$A$4:$G$104,3,FALSE)</f>
        <v>CADASTRO DE REDES</v>
      </c>
      <c r="D27" s="77" t="str">
        <f>VLOOKUP(A27,Preco.Unitario!$A$4:$G$104,4,FALSE)</f>
        <v>m</v>
      </c>
      <c r="E27" s="58">
        <f>$D$6</f>
        <v>1</v>
      </c>
      <c r="F27" s="79">
        <f>VLOOKUP(A27,Preco.Unitario!$A$4:$G$104,7,FALSE)</f>
        <v>0</v>
      </c>
      <c r="G27" s="79">
        <f>E27*F27</f>
        <v>0</v>
      </c>
      <c r="H27" s="34"/>
      <c r="I27" s="34"/>
      <c r="J27" s="34"/>
      <c r="K27" s="34"/>
      <c r="L27" s="34"/>
      <c r="M27" s="34"/>
      <c r="N27" s="34"/>
      <c r="O27" s="34"/>
      <c r="P27" s="34"/>
      <c r="Q27" s="34"/>
      <c r="R27" s="34"/>
      <c r="S27" s="34"/>
      <c r="T27" s="34"/>
      <c r="U27" s="34"/>
      <c r="V27" s="34"/>
      <c r="W27" s="34"/>
      <c r="X27" s="34"/>
      <c r="Y27" s="34"/>
      <c r="Z27" s="28"/>
    </row>
    <row r="28" spans="1:26" ht="11.25" customHeight="1" x14ac:dyDescent="0.2">
      <c r="A28" s="83"/>
      <c r="B28" s="84"/>
      <c r="C28" s="408" t="s">
        <v>153</v>
      </c>
      <c r="D28" s="409"/>
      <c r="E28" s="409"/>
      <c r="F28" s="410"/>
      <c r="G28" s="85">
        <f>SUM(G12:G27)</f>
        <v>0</v>
      </c>
      <c r="H28" s="34"/>
      <c r="I28" s="34"/>
      <c r="J28" s="34"/>
      <c r="K28" s="34"/>
      <c r="L28" s="34"/>
      <c r="M28" s="34"/>
      <c r="N28" s="34"/>
      <c r="O28" s="34"/>
      <c r="P28" s="34"/>
      <c r="Q28" s="34"/>
      <c r="R28" s="34"/>
      <c r="S28" s="34"/>
      <c r="T28" s="34"/>
      <c r="U28" s="34"/>
      <c r="V28" s="34"/>
      <c r="W28" s="34"/>
      <c r="X28" s="34"/>
      <c r="Y28" s="34"/>
      <c r="Z28" s="28"/>
    </row>
    <row r="29" spans="1:26" ht="11.25" customHeight="1" x14ac:dyDescent="0.2">
      <c r="A29" s="32" t="str">
        <f>$A$3</f>
        <v>1.1</v>
      </c>
      <c r="B29" s="43" t="s">
        <v>154</v>
      </c>
      <c r="C29" s="415" t="s">
        <v>155</v>
      </c>
      <c r="D29" s="400"/>
      <c r="E29" s="400"/>
      <c r="F29" s="400"/>
      <c r="G29" s="401"/>
      <c r="H29" s="34"/>
      <c r="I29" s="34"/>
      <c r="J29" s="34"/>
      <c r="K29" s="34"/>
      <c r="L29" s="34"/>
      <c r="M29" s="34"/>
      <c r="N29" s="34"/>
      <c r="O29" s="34"/>
      <c r="P29" s="34"/>
      <c r="Q29" s="34"/>
      <c r="R29" s="34"/>
      <c r="S29" s="34"/>
      <c r="T29" s="34"/>
      <c r="U29" s="34"/>
      <c r="V29" s="34"/>
      <c r="W29" s="34"/>
      <c r="X29" s="34"/>
      <c r="Y29" s="34"/>
      <c r="Z29" s="28"/>
    </row>
    <row r="30" spans="1:26" ht="11.25" customHeight="1" outlineLevel="1" x14ac:dyDescent="0.2">
      <c r="A30" s="44" t="s">
        <v>1</v>
      </c>
      <c r="B30" s="6" t="s">
        <v>2</v>
      </c>
      <c r="C30" s="45" t="s">
        <v>3</v>
      </c>
      <c r="D30" s="46" t="s">
        <v>4</v>
      </c>
      <c r="E30" s="46" t="s">
        <v>146</v>
      </c>
      <c r="F30" s="47" t="s">
        <v>7</v>
      </c>
      <c r="G30" s="8" t="s">
        <v>147</v>
      </c>
      <c r="H30" s="34"/>
      <c r="I30" s="34"/>
      <c r="J30" s="34"/>
      <c r="K30" s="34"/>
      <c r="L30" s="34"/>
      <c r="M30" s="34"/>
      <c r="N30" s="34"/>
      <c r="O30" s="34"/>
      <c r="P30" s="34"/>
      <c r="Q30" s="34"/>
      <c r="R30" s="34"/>
      <c r="S30" s="34"/>
      <c r="T30" s="34"/>
      <c r="U30" s="34"/>
      <c r="V30" s="34"/>
      <c r="W30" s="34"/>
      <c r="X30" s="34"/>
      <c r="Y30" s="34"/>
      <c r="Z30" s="28"/>
    </row>
    <row r="31" spans="1:26" ht="11.25" customHeight="1" outlineLevel="1" x14ac:dyDescent="0.2">
      <c r="A31" s="48">
        <v>1</v>
      </c>
      <c r="B31" s="49"/>
      <c r="C31" s="50" t="s">
        <v>148</v>
      </c>
      <c r="D31" s="51"/>
      <c r="E31" s="52"/>
      <c r="F31" s="53"/>
      <c r="G31" s="53"/>
      <c r="H31" s="34"/>
      <c r="I31" s="34"/>
      <c r="J31" s="34"/>
      <c r="K31" s="34"/>
      <c r="L31" s="34"/>
      <c r="M31" s="34"/>
      <c r="N31" s="34"/>
      <c r="O31" s="34"/>
      <c r="P31" s="34"/>
      <c r="Q31" s="34"/>
      <c r="R31" s="34"/>
      <c r="S31" s="34"/>
      <c r="T31" s="34"/>
      <c r="U31" s="34"/>
      <c r="V31" s="34"/>
      <c r="W31" s="34"/>
      <c r="X31" s="34"/>
      <c r="Y31" s="34"/>
      <c r="Z31" s="28"/>
    </row>
    <row r="32" spans="1:26" ht="11.25" customHeight="1" outlineLevel="1" x14ac:dyDescent="0.2">
      <c r="A32" s="54">
        <v>70020004</v>
      </c>
      <c r="B32" s="55" t="str">
        <f>VLOOKUP(A32,Preco.Unitario!$A$4:$G$104,2,FALSE)</f>
        <v>SABESP</v>
      </c>
      <c r="C32" s="56" t="str">
        <f>VLOOKUP(A32,Preco.Unitario!$A$4:$G$104,3,FALSE)</f>
        <v xml:space="preserve">SINALIZAÇÃO DE TRÁFEGO </v>
      </c>
      <c r="D32" s="57" t="str">
        <f>VLOOKUP(A32,Preco.Unitario!$A$4:$G$104,4,FALSE)</f>
        <v>m</v>
      </c>
      <c r="E32" s="58">
        <f>ROUNDUP(($D$4)*2+($D$6)*2,2)</f>
        <v>4</v>
      </c>
      <c r="F32" s="53">
        <f>VLOOKUP(A32,Preco.Unitario!$A$4:$G$104,7,FALSE)</f>
        <v>0</v>
      </c>
      <c r="G32" s="53">
        <f>E32*F32</f>
        <v>0</v>
      </c>
      <c r="H32" s="34"/>
      <c r="I32" s="34"/>
      <c r="J32" s="34"/>
      <c r="K32" s="34"/>
      <c r="L32" s="34"/>
      <c r="M32" s="34"/>
      <c r="N32" s="34"/>
      <c r="O32" s="34"/>
      <c r="P32" s="34"/>
      <c r="Q32" s="34"/>
      <c r="R32" s="34"/>
      <c r="S32" s="34"/>
      <c r="T32" s="34"/>
      <c r="U32" s="34"/>
      <c r="V32" s="34"/>
      <c r="W32" s="34"/>
      <c r="X32" s="34"/>
      <c r="Y32" s="34"/>
      <c r="Z32" s="28"/>
    </row>
    <row r="33" spans="1:26" ht="11.25" customHeight="1" outlineLevel="1" x14ac:dyDescent="0.2">
      <c r="A33" s="86">
        <v>2</v>
      </c>
      <c r="B33" s="86"/>
      <c r="C33" s="59" t="s">
        <v>149</v>
      </c>
      <c r="D33" s="87"/>
      <c r="E33" s="88"/>
      <c r="F33" s="89"/>
      <c r="G33" s="89"/>
      <c r="H33" s="34"/>
      <c r="I33" s="34"/>
      <c r="J33" s="34"/>
      <c r="K33" s="34"/>
      <c r="L33" s="34"/>
      <c r="M33" s="34"/>
      <c r="N33" s="34"/>
      <c r="O33" s="34"/>
      <c r="P33" s="34"/>
      <c r="Q33" s="34"/>
      <c r="R33" s="34"/>
      <c r="S33" s="34"/>
      <c r="T33" s="34"/>
      <c r="U33" s="34"/>
      <c r="V33" s="34"/>
      <c r="W33" s="34"/>
      <c r="X33" s="34"/>
      <c r="Y33" s="34"/>
      <c r="Z33" s="28"/>
    </row>
    <row r="34" spans="1:26" ht="12.75" customHeight="1" outlineLevel="1" x14ac:dyDescent="0.2">
      <c r="A34" s="60">
        <v>70030042</v>
      </c>
      <c r="B34" s="61" t="str">
        <f>VLOOKUP(A34,Preco.Unitario!$A$4:$G$104,2,FALSE)</f>
        <v>SABESP</v>
      </c>
      <c r="C34" s="56" t="str">
        <f>VLOOKUP(A34,Preco.Unitario!$A$4:$G$104,3,FALSE)</f>
        <v>ESCAVAÇÃO MECANIZADA DE ÁREA EM SOLO NÃO ROCHOSO</v>
      </c>
      <c r="D34" s="62" t="str">
        <f>VLOOKUP(A34,Preco.Unitario!$A$4:$G$104,4,FALSE)</f>
        <v>m³</v>
      </c>
      <c r="E34" s="63">
        <f>$D$4*$D$6*$D$7</f>
        <v>1.2</v>
      </c>
      <c r="F34" s="64">
        <f>VLOOKUP(A34,Preco.Unitario!$A$4:$G$104,7,FALSE)</f>
        <v>0</v>
      </c>
      <c r="G34" s="64">
        <f t="shared" ref="G34:G38" si="2">E34*F34</f>
        <v>0</v>
      </c>
      <c r="H34" s="65"/>
      <c r="I34" s="65"/>
      <c r="J34" s="65"/>
      <c r="K34" s="65"/>
      <c r="L34" s="65"/>
      <c r="M34" s="65"/>
      <c r="N34" s="65"/>
      <c r="O34" s="65"/>
      <c r="P34" s="65"/>
      <c r="Q34" s="65"/>
      <c r="R34" s="65"/>
      <c r="S34" s="65"/>
      <c r="T34" s="65"/>
      <c r="U34" s="65"/>
      <c r="V34" s="65"/>
      <c r="W34" s="65"/>
      <c r="X34" s="65"/>
      <c r="Y34" s="65"/>
      <c r="Z34" s="66"/>
    </row>
    <row r="35" spans="1:26" ht="12.75" customHeight="1" outlineLevel="1" x14ac:dyDescent="0.2">
      <c r="A35" s="60">
        <v>70030090</v>
      </c>
      <c r="B35" s="61" t="str">
        <f>VLOOKUP(A35,Preco.Unitario!$A$4:$G$104,2,FALSE)</f>
        <v>SABESP</v>
      </c>
      <c r="C35" s="56" t="str">
        <f>VLOOKUP(A35,Preco.Unitario!$A$4:$G$104,3,FALSE)</f>
        <v>CARGA E DESCARGA - SOLO (A)</v>
      </c>
      <c r="D35" s="62" t="str">
        <f>VLOOKUP(A35,Preco.Unitario!$A$4:$G$104,4,FALSE)</f>
        <v>m³</v>
      </c>
      <c r="E35" s="63">
        <f>E34</f>
        <v>1.2</v>
      </c>
      <c r="F35" s="64">
        <f>VLOOKUP(A35,Preco.Unitario!$A$4:$G$104,7,FALSE)</f>
        <v>0</v>
      </c>
      <c r="G35" s="64">
        <f t="shared" si="2"/>
        <v>0</v>
      </c>
      <c r="H35" s="65"/>
      <c r="I35" s="65"/>
      <c r="J35" s="65"/>
      <c r="K35" s="65"/>
      <c r="L35" s="65"/>
      <c r="M35" s="65"/>
      <c r="N35" s="65"/>
      <c r="O35" s="65"/>
      <c r="P35" s="65"/>
      <c r="Q35" s="65"/>
      <c r="R35" s="65"/>
      <c r="S35" s="65"/>
      <c r="T35" s="65"/>
      <c r="U35" s="65"/>
      <c r="V35" s="65"/>
      <c r="W35" s="65"/>
      <c r="X35" s="65"/>
      <c r="Y35" s="65"/>
      <c r="Z35" s="66"/>
    </row>
    <row r="36" spans="1:26" ht="12.75" customHeight="1" outlineLevel="1" x14ac:dyDescent="0.2">
      <c r="A36" s="60">
        <v>70030091</v>
      </c>
      <c r="B36" s="61" t="str">
        <f>VLOOKUP(A36,Preco.Unitario!$A$4:$G$104,2,FALSE)</f>
        <v>SABESP</v>
      </c>
      <c r="C36" s="56" t="str">
        <f>VLOOKUP(A36,Preco.Unitario!$A$4:$G$104,3,FALSE)</f>
        <v>TRANSPORTE DE MATERIAL ESCAVADO - SOLO (A)  - PERCURSO DE 10KM</v>
      </c>
      <c r="D36" s="62" t="str">
        <f>VLOOKUP(A36,Preco.Unitario!$A$4:$G$104,4,FALSE)</f>
        <v>m³Q</v>
      </c>
      <c r="E36" s="63">
        <f>E34*10</f>
        <v>12</v>
      </c>
      <c r="F36" s="64">
        <f>VLOOKUP(A36,Preco.Unitario!$A$4:$G$104,7,FALSE)</f>
        <v>0</v>
      </c>
      <c r="G36" s="64">
        <f t="shared" si="2"/>
        <v>0</v>
      </c>
      <c r="H36" s="65"/>
      <c r="I36" s="65"/>
      <c r="J36" s="65"/>
      <c r="K36" s="65"/>
      <c r="L36" s="65"/>
      <c r="M36" s="65"/>
      <c r="N36" s="65"/>
      <c r="O36" s="65"/>
      <c r="P36" s="65"/>
      <c r="Q36" s="65"/>
      <c r="R36" s="65"/>
      <c r="S36" s="65"/>
      <c r="T36" s="65"/>
      <c r="U36" s="65"/>
      <c r="V36" s="65"/>
      <c r="W36" s="65"/>
      <c r="X36" s="65"/>
      <c r="Y36" s="65"/>
      <c r="Z36" s="66"/>
    </row>
    <row r="37" spans="1:26" ht="12.75" customHeight="1" outlineLevel="1" x14ac:dyDescent="0.2">
      <c r="A37" s="60">
        <v>70030031</v>
      </c>
      <c r="B37" s="61" t="str">
        <f>VLOOKUP(A37,Preco.Unitario!$A$4:$G$104,2,FALSE)</f>
        <v>SABESP</v>
      </c>
      <c r="C37" s="56" t="str">
        <f>VLOOKUP(A37,Preco.Unitario!$A$4:$G$104,3,FALSE)</f>
        <v>ATERRO DE VALAS, POÇOS E CAVAS COMPACTADO MECANICAMENTE, SEM CONTROLE DO G.C. (C)</v>
      </c>
      <c r="D37" s="62" t="str">
        <f>VLOOKUP(A37,Preco.Unitario!$A$4:$G$104,4,FALSE)</f>
        <v>m³</v>
      </c>
      <c r="E37" s="63">
        <f>E34</f>
        <v>1.2</v>
      </c>
      <c r="F37" s="64">
        <f>VLOOKUP(A37,Preco.Unitario!$A$4:$G$104,7,FALSE)</f>
        <v>0</v>
      </c>
      <c r="G37" s="64">
        <f t="shared" si="2"/>
        <v>0</v>
      </c>
      <c r="H37" s="65"/>
      <c r="I37" s="65"/>
      <c r="J37" s="65"/>
      <c r="K37" s="65"/>
      <c r="L37" s="65"/>
      <c r="M37" s="65"/>
      <c r="N37" s="65"/>
      <c r="O37" s="65"/>
      <c r="P37" s="65"/>
      <c r="Q37" s="65"/>
      <c r="R37" s="65"/>
      <c r="S37" s="65"/>
      <c r="T37" s="65"/>
      <c r="U37" s="65"/>
      <c r="V37" s="65"/>
      <c r="W37" s="65"/>
      <c r="X37" s="65"/>
      <c r="Y37" s="65"/>
      <c r="Z37" s="66"/>
    </row>
    <row r="38" spans="1:26" ht="12.75" customHeight="1" outlineLevel="1" x14ac:dyDescent="0.2">
      <c r="A38" s="60">
        <v>70030044</v>
      </c>
      <c r="B38" s="61" t="str">
        <f>VLOOKUP(A38,Preco.Unitario!$A$4:$G$104,2,FALSE)</f>
        <v>SABESP</v>
      </c>
      <c r="C38" s="67" t="str">
        <f>VLOOKUP(A38,Preco.Unitario!$A$4:$G$104,3,FALSE)</f>
        <v>ESCAVAÇÃO EM JAZIDA DE SOLO</v>
      </c>
      <c r="D38" s="62" t="str">
        <f>VLOOKUP(A38,Preco.Unitario!$A$4:$G$104,4,FALSE)</f>
        <v>m³</v>
      </c>
      <c r="E38" s="63">
        <f>E34</f>
        <v>1.2</v>
      </c>
      <c r="F38" s="64">
        <f>VLOOKUP(A38,Preco.Unitario!$A$4:$G$104,7,FALSE)</f>
        <v>0</v>
      </c>
      <c r="G38" s="64">
        <f t="shared" si="2"/>
        <v>0</v>
      </c>
      <c r="H38" s="65"/>
      <c r="I38" s="65"/>
      <c r="J38" s="65"/>
      <c r="K38" s="65"/>
      <c r="L38" s="65"/>
      <c r="M38" s="65"/>
      <c r="N38" s="65"/>
      <c r="O38" s="65"/>
      <c r="P38" s="65"/>
      <c r="Q38" s="65"/>
      <c r="R38" s="65"/>
      <c r="S38" s="65"/>
      <c r="T38" s="65"/>
      <c r="U38" s="65"/>
      <c r="V38" s="65"/>
      <c r="W38" s="65"/>
      <c r="X38" s="65"/>
      <c r="Y38" s="65"/>
      <c r="Z38" s="66"/>
    </row>
    <row r="39" spans="1:26" ht="11.25" customHeight="1" outlineLevel="1" x14ac:dyDescent="0.2">
      <c r="A39" s="48">
        <v>3</v>
      </c>
      <c r="B39" s="68"/>
      <c r="C39" s="59" t="s">
        <v>150</v>
      </c>
      <c r="D39" s="69"/>
      <c r="E39" s="70"/>
      <c r="F39" s="71"/>
      <c r="G39" s="71"/>
      <c r="H39" s="34"/>
      <c r="I39" s="72"/>
      <c r="J39" s="34"/>
      <c r="K39" s="34"/>
      <c r="L39" s="34"/>
      <c r="M39" s="34"/>
      <c r="N39" s="34"/>
      <c r="O39" s="34"/>
      <c r="P39" s="34"/>
      <c r="Q39" s="34"/>
      <c r="R39" s="34"/>
      <c r="S39" s="34"/>
      <c r="T39" s="34"/>
      <c r="U39" s="34"/>
      <c r="V39" s="34"/>
      <c r="W39" s="34"/>
      <c r="X39" s="34"/>
      <c r="Y39" s="34"/>
      <c r="Z39" s="28"/>
    </row>
    <row r="40" spans="1:26" ht="11.25" customHeight="1" outlineLevel="1" x14ac:dyDescent="0.2">
      <c r="A40" s="73" t="s">
        <v>125</v>
      </c>
      <c r="B40" s="68" t="str">
        <f>VLOOKUP(A40,Preco.Unitario!$A$4:$G$104,2,FALSE)</f>
        <v>SABESP INSUMO</v>
      </c>
      <c r="C40" s="20" t="str">
        <f>VLOOKUP(A40,Preco.Unitario!$A$4:$G$104,3,FALSE)</f>
        <v>ENCANADOR</v>
      </c>
      <c r="D40" s="69" t="str">
        <f>VLOOKUP(A40,Preco.Unitario!$A$4:$G$104,4,FALSE)</f>
        <v>H</v>
      </c>
      <c r="E40" s="74">
        <f>F6</f>
        <v>1.5</v>
      </c>
      <c r="F40" s="71">
        <f>VLOOKUP(A40,Preco.Unitario!$A$4:$G$104,7,FALSE)</f>
        <v>0</v>
      </c>
      <c r="G40" s="71">
        <f t="shared" ref="G40:G42" si="3">E40*F40</f>
        <v>0</v>
      </c>
      <c r="H40" s="39"/>
      <c r="I40" s="39"/>
      <c r="J40" s="39"/>
      <c r="K40" s="39"/>
      <c r="L40" s="39"/>
      <c r="M40" s="39"/>
      <c r="N40" s="39"/>
      <c r="O40" s="39"/>
      <c r="P40" s="39"/>
      <c r="Q40" s="39"/>
      <c r="R40" s="39"/>
      <c r="S40" s="39"/>
      <c r="T40" s="39"/>
      <c r="U40" s="39"/>
      <c r="V40" s="39"/>
      <c r="W40" s="39"/>
      <c r="X40" s="39"/>
      <c r="Y40" s="39"/>
      <c r="Z40" s="28"/>
    </row>
    <row r="41" spans="1:26" ht="11.25" customHeight="1" outlineLevel="1" x14ac:dyDescent="0.2">
      <c r="A41" s="73" t="s">
        <v>123</v>
      </c>
      <c r="B41" s="68" t="str">
        <f>VLOOKUP(A41,Preco.Unitario!$A$4:$G$104,2,FALSE)</f>
        <v>SABESP INSUMO</v>
      </c>
      <c r="C41" s="20" t="str">
        <f>VLOOKUP(A41,Preco.Unitario!$A$4:$G$104,3,FALSE)</f>
        <v>AJUDANTE</v>
      </c>
      <c r="D41" s="69" t="str">
        <f>VLOOKUP(A41,Preco.Unitario!$A$4:$G$104,4,FALSE)</f>
        <v>H</v>
      </c>
      <c r="E41" s="74">
        <f>E40</f>
        <v>1.5</v>
      </c>
      <c r="F41" s="71">
        <f>VLOOKUP(A41,Preco.Unitario!$A$4:$G$104,7,FALSE)</f>
        <v>0</v>
      </c>
      <c r="G41" s="71">
        <f t="shared" si="3"/>
        <v>0</v>
      </c>
      <c r="H41" s="39"/>
      <c r="I41" s="39"/>
      <c r="J41" s="39"/>
      <c r="K41" s="39"/>
      <c r="L41" s="39"/>
      <c r="M41" s="39"/>
      <c r="N41" s="39"/>
      <c r="O41" s="39"/>
      <c r="P41" s="39"/>
      <c r="Q41" s="39"/>
      <c r="R41" s="39"/>
      <c r="S41" s="39"/>
      <c r="T41" s="39"/>
      <c r="U41" s="39"/>
      <c r="V41" s="39"/>
      <c r="W41" s="39"/>
      <c r="X41" s="39"/>
      <c r="Y41" s="39"/>
      <c r="Z41" s="28"/>
    </row>
    <row r="42" spans="1:26" ht="11.25" customHeight="1" outlineLevel="1" x14ac:dyDescent="0.2">
      <c r="A42" s="75" t="s">
        <v>114</v>
      </c>
      <c r="B42" s="68" t="str">
        <f>VLOOKUP(A42,Preco.Unitario!$A$4:$G$104,2,FALSE)</f>
        <v>SABESP INSUMO</v>
      </c>
      <c r="C42" s="20" t="str">
        <f>VLOOKUP(A42,Preco.Unitario!$A$4:$G$104,3,FALSE)</f>
        <v>CAMINHÃO - CARROCERIA FIXA ABERTA DE MADEIRA COM CAPACIDADE 5 T *160CV - À DISPOSIÇÃO</v>
      </c>
      <c r="D42" s="69" t="str">
        <f>VLOOKUP(A42,Preco.Unitario!$A$4:$G$104,4,FALSE)</f>
        <v>H</v>
      </c>
      <c r="E42" s="74">
        <f>E40</f>
        <v>1.5</v>
      </c>
      <c r="F42" s="71">
        <f>VLOOKUP(A42,Preco.Unitario!$A$4:$G$104,7,FALSE)</f>
        <v>0</v>
      </c>
      <c r="G42" s="71">
        <f t="shared" si="3"/>
        <v>0</v>
      </c>
      <c r="H42" s="39"/>
      <c r="I42" s="39"/>
      <c r="J42" s="39"/>
      <c r="K42" s="39"/>
      <c r="L42" s="39"/>
      <c r="M42" s="39"/>
      <c r="N42" s="39"/>
      <c r="O42" s="39"/>
      <c r="P42" s="39"/>
      <c r="Q42" s="39"/>
      <c r="R42" s="39"/>
      <c r="S42" s="39"/>
      <c r="T42" s="39"/>
      <c r="U42" s="39"/>
      <c r="V42" s="39"/>
      <c r="W42" s="39"/>
      <c r="X42" s="39"/>
      <c r="Y42" s="39"/>
      <c r="Z42" s="28"/>
    </row>
    <row r="43" spans="1:26" ht="11.25" customHeight="1" outlineLevel="1" x14ac:dyDescent="0.2">
      <c r="A43" s="48">
        <v>4</v>
      </c>
      <c r="B43" s="48"/>
      <c r="C43" s="80" t="s">
        <v>151</v>
      </c>
      <c r="D43" s="51"/>
      <c r="E43" s="52"/>
      <c r="F43" s="53"/>
      <c r="G43" s="53"/>
      <c r="H43" s="34"/>
      <c r="I43" s="34"/>
      <c r="J43" s="34"/>
      <c r="K43" s="34"/>
      <c r="L43" s="34"/>
      <c r="M43" s="34"/>
      <c r="N43" s="34"/>
      <c r="O43" s="34"/>
      <c r="P43" s="34"/>
      <c r="Q43" s="34"/>
      <c r="R43" s="34"/>
      <c r="S43" s="34"/>
      <c r="T43" s="34"/>
      <c r="U43" s="34"/>
      <c r="V43" s="34"/>
      <c r="W43" s="34"/>
      <c r="X43" s="34"/>
      <c r="Y43" s="34"/>
      <c r="Z43" s="28"/>
    </row>
    <row r="44" spans="1:26" ht="11.25" customHeight="1" outlineLevel="1" x14ac:dyDescent="0.2">
      <c r="A44" s="54">
        <v>70050001</v>
      </c>
      <c r="B44" s="76" t="str">
        <f>VLOOKUP(A44,Preco.Unitario!$A$4:$G$104,2,FALSE)</f>
        <v>SABESP</v>
      </c>
      <c r="C44" s="56" t="str">
        <f>VLOOKUP(A44,Preco.Unitario!$A$4:$G$104,3,FALSE)</f>
        <v>ESGOTAMENTO COM BOMBAS DE SUPERFÍCIE OU SUBMERSAS</v>
      </c>
      <c r="D44" s="77" t="str">
        <f>VLOOKUP(A44,Preco.Unitario!$A$4:$G$104,4,FALSE)</f>
        <v>HPH</v>
      </c>
      <c r="E44" s="82">
        <v>1</v>
      </c>
      <c r="F44" s="79">
        <f>VLOOKUP(A44,Preco.Unitario!$A$4:$G$104,7,FALSE)</f>
        <v>0</v>
      </c>
      <c r="G44" s="79">
        <f>E44*F44</f>
        <v>0</v>
      </c>
      <c r="H44" s="34"/>
      <c r="I44" s="34"/>
      <c r="J44" s="34"/>
      <c r="K44" s="34"/>
      <c r="L44" s="34"/>
      <c r="M44" s="34"/>
      <c r="N44" s="34"/>
      <c r="O44" s="34"/>
      <c r="P44" s="34"/>
      <c r="Q44" s="34"/>
      <c r="R44" s="34"/>
      <c r="S44" s="34"/>
      <c r="T44" s="34"/>
      <c r="U44" s="34"/>
      <c r="V44" s="34"/>
      <c r="W44" s="34"/>
      <c r="X44" s="34"/>
      <c r="Y44" s="34"/>
      <c r="Z44" s="28"/>
    </row>
    <row r="45" spans="1:26" ht="11.25" customHeight="1" outlineLevel="1" x14ac:dyDescent="0.2">
      <c r="A45" s="48">
        <v>5</v>
      </c>
      <c r="B45" s="48"/>
      <c r="C45" s="80" t="s">
        <v>152</v>
      </c>
      <c r="D45" s="51"/>
      <c r="E45" s="52"/>
      <c r="F45" s="53"/>
      <c r="G45" s="53"/>
      <c r="H45" s="34"/>
      <c r="I45" s="34"/>
      <c r="J45" s="34"/>
      <c r="K45" s="34"/>
      <c r="L45" s="34"/>
      <c r="M45" s="34"/>
      <c r="N45" s="34"/>
      <c r="O45" s="34"/>
      <c r="P45" s="34"/>
      <c r="Q45" s="34"/>
      <c r="R45" s="34"/>
      <c r="S45" s="34"/>
      <c r="T45" s="34"/>
      <c r="U45" s="34"/>
      <c r="V45" s="34"/>
      <c r="W45" s="34"/>
      <c r="X45" s="34"/>
      <c r="Y45" s="34"/>
      <c r="Z45" s="28"/>
    </row>
    <row r="46" spans="1:26" ht="11.25" customHeight="1" outlineLevel="1" x14ac:dyDescent="0.2">
      <c r="A46" s="54">
        <v>70010005</v>
      </c>
      <c r="B46" s="76" t="str">
        <f>VLOOKUP(A46,Preco.Unitario!$A$4:$G$104,2,FALSE)</f>
        <v>SABESP</v>
      </c>
      <c r="C46" s="56" t="str">
        <f>VLOOKUP(A46,Preco.Unitario!$A$4:$G$104,3,FALSE)</f>
        <v>CADASTRO DE REDES</v>
      </c>
      <c r="D46" s="77" t="str">
        <f>VLOOKUP(A46,Preco.Unitario!$A$4:$G$104,4,FALSE)</f>
        <v>m</v>
      </c>
      <c r="E46" s="58">
        <f>$D$6</f>
        <v>1</v>
      </c>
      <c r="F46" s="79">
        <f>VLOOKUP(A46,Preco.Unitario!$A$4:$G$104,7,FALSE)</f>
        <v>0</v>
      </c>
      <c r="G46" s="79">
        <f>E46*F46</f>
        <v>0</v>
      </c>
      <c r="H46" s="34"/>
      <c r="I46" s="34"/>
      <c r="J46" s="34"/>
      <c r="K46" s="34"/>
      <c r="L46" s="34"/>
      <c r="M46" s="34"/>
      <c r="N46" s="34"/>
      <c r="O46" s="34"/>
      <c r="P46" s="34"/>
      <c r="Q46" s="34"/>
      <c r="R46" s="34"/>
      <c r="S46" s="34"/>
      <c r="T46" s="34"/>
      <c r="U46" s="34"/>
      <c r="V46" s="34"/>
      <c r="W46" s="34"/>
      <c r="X46" s="34"/>
      <c r="Y46" s="34"/>
      <c r="Z46" s="28"/>
    </row>
    <row r="47" spans="1:26" ht="11.25" customHeight="1" x14ac:dyDescent="0.2">
      <c r="A47" s="83"/>
      <c r="B47" s="84"/>
      <c r="C47" s="408" t="s">
        <v>153</v>
      </c>
      <c r="D47" s="409"/>
      <c r="E47" s="409"/>
      <c r="F47" s="410"/>
      <c r="G47" s="85">
        <f>SUM(G31:G46)</f>
        <v>0</v>
      </c>
      <c r="H47" s="34"/>
      <c r="I47" s="34"/>
      <c r="J47" s="34"/>
      <c r="K47" s="34"/>
      <c r="L47" s="34"/>
      <c r="M47" s="34"/>
      <c r="N47" s="34"/>
      <c r="O47" s="34"/>
      <c r="P47" s="34"/>
      <c r="Q47" s="34"/>
      <c r="R47" s="34"/>
      <c r="S47" s="34"/>
      <c r="T47" s="34"/>
      <c r="U47" s="34"/>
      <c r="V47" s="34"/>
      <c r="W47" s="34"/>
      <c r="X47" s="34"/>
      <c r="Y47" s="34"/>
      <c r="Z47" s="28"/>
    </row>
    <row r="48" spans="1:26" ht="11.25" customHeight="1" x14ac:dyDescent="0.2">
      <c r="A48" s="32" t="str">
        <f>$A$3</f>
        <v>1.1</v>
      </c>
      <c r="B48" s="43" t="s">
        <v>156</v>
      </c>
      <c r="C48" s="415" t="s">
        <v>157</v>
      </c>
      <c r="D48" s="400"/>
      <c r="E48" s="400"/>
      <c r="F48" s="400"/>
      <c r="G48" s="401"/>
      <c r="H48" s="34"/>
      <c r="I48" s="34"/>
      <c r="J48" s="34"/>
      <c r="K48" s="34"/>
      <c r="L48" s="34"/>
      <c r="M48" s="34"/>
      <c r="N48" s="34"/>
      <c r="O48" s="34"/>
      <c r="P48" s="34"/>
      <c r="Q48" s="34"/>
      <c r="R48" s="34"/>
      <c r="S48" s="34"/>
      <c r="T48" s="34"/>
      <c r="U48" s="34"/>
      <c r="V48" s="34"/>
      <c r="W48" s="34"/>
      <c r="X48" s="34"/>
      <c r="Y48" s="34"/>
      <c r="Z48" s="28"/>
    </row>
    <row r="49" spans="1:26" ht="11.25" customHeight="1" outlineLevel="1" x14ac:dyDescent="0.2">
      <c r="A49" s="44" t="s">
        <v>1</v>
      </c>
      <c r="B49" s="6" t="s">
        <v>2</v>
      </c>
      <c r="C49" s="45" t="s">
        <v>3</v>
      </c>
      <c r="D49" s="46" t="s">
        <v>4</v>
      </c>
      <c r="E49" s="46" t="s">
        <v>146</v>
      </c>
      <c r="F49" s="47" t="s">
        <v>7</v>
      </c>
      <c r="G49" s="8" t="s">
        <v>147</v>
      </c>
      <c r="H49" s="34"/>
      <c r="I49" s="34"/>
      <c r="J49" s="34"/>
      <c r="K49" s="34"/>
      <c r="L49" s="34"/>
      <c r="M49" s="34"/>
      <c r="N49" s="34"/>
      <c r="O49" s="34"/>
      <c r="P49" s="34"/>
      <c r="Q49" s="34"/>
      <c r="R49" s="34"/>
      <c r="S49" s="34"/>
      <c r="T49" s="34"/>
      <c r="U49" s="34"/>
      <c r="V49" s="34"/>
      <c r="W49" s="34"/>
      <c r="X49" s="34"/>
      <c r="Y49" s="34"/>
      <c r="Z49" s="28"/>
    </row>
    <row r="50" spans="1:26" ht="11.25" customHeight="1" outlineLevel="1" x14ac:dyDescent="0.2">
      <c r="A50" s="48">
        <v>1</v>
      </c>
      <c r="B50" s="49"/>
      <c r="C50" s="50" t="s">
        <v>148</v>
      </c>
      <c r="D50" s="51"/>
      <c r="E50" s="52"/>
      <c r="F50" s="53"/>
      <c r="G50" s="53"/>
      <c r="H50" s="34"/>
      <c r="I50" s="34"/>
      <c r="J50" s="34"/>
      <c r="K50" s="34"/>
      <c r="L50" s="34"/>
      <c r="M50" s="34"/>
      <c r="N50" s="34"/>
      <c r="O50" s="34"/>
      <c r="P50" s="34"/>
      <c r="Q50" s="34"/>
      <c r="R50" s="34"/>
      <c r="S50" s="34"/>
      <c r="T50" s="34"/>
      <c r="U50" s="34"/>
      <c r="V50" s="34"/>
      <c r="W50" s="34"/>
      <c r="X50" s="34"/>
      <c r="Y50" s="34"/>
      <c r="Z50" s="28"/>
    </row>
    <row r="51" spans="1:26" ht="11.25" customHeight="1" outlineLevel="1" x14ac:dyDescent="0.2">
      <c r="A51" s="54">
        <v>70020004</v>
      </c>
      <c r="B51" s="55" t="str">
        <f>VLOOKUP(A51,Preco.Unitario!$A$4:$G$104,2,FALSE)</f>
        <v>SABESP</v>
      </c>
      <c r="C51" s="56" t="str">
        <f>VLOOKUP(A51,Preco.Unitario!$A$4:$G$104,3,FALSE)</f>
        <v xml:space="preserve">SINALIZAÇÃO DE TRÁFEGO </v>
      </c>
      <c r="D51" s="57" t="str">
        <f>VLOOKUP(A51,Preco.Unitario!$A$4:$G$104,4,FALSE)</f>
        <v>m</v>
      </c>
      <c r="E51" s="58">
        <f>ROUNDUP(($D$4)*2+($D$6)*2,2)</f>
        <v>4</v>
      </c>
      <c r="F51" s="53">
        <f>VLOOKUP(A51,Preco.Unitario!$A$4:$G$104,7,FALSE)</f>
        <v>0</v>
      </c>
      <c r="G51" s="53">
        <f>E51*F51</f>
        <v>0</v>
      </c>
      <c r="H51" s="34"/>
      <c r="I51" s="34"/>
      <c r="J51" s="34"/>
      <c r="K51" s="34"/>
      <c r="L51" s="34"/>
      <c r="M51" s="34"/>
      <c r="N51" s="34"/>
      <c r="O51" s="34"/>
      <c r="P51" s="34"/>
      <c r="Q51" s="34"/>
      <c r="R51" s="34"/>
      <c r="S51" s="34"/>
      <c r="T51" s="34"/>
      <c r="U51" s="34"/>
      <c r="V51" s="34"/>
      <c r="W51" s="34"/>
      <c r="X51" s="34"/>
      <c r="Y51" s="34"/>
      <c r="Z51" s="28"/>
    </row>
    <row r="52" spans="1:26" ht="11.25" customHeight="1" outlineLevel="1" x14ac:dyDescent="0.2">
      <c r="A52" s="86">
        <v>2</v>
      </c>
      <c r="B52" s="86"/>
      <c r="C52" s="59" t="s">
        <v>149</v>
      </c>
      <c r="D52" s="87"/>
      <c r="E52" s="88"/>
      <c r="F52" s="89"/>
      <c r="G52" s="89"/>
      <c r="H52" s="34"/>
      <c r="I52" s="34"/>
      <c r="J52" s="34"/>
      <c r="K52" s="34"/>
      <c r="L52" s="34"/>
      <c r="M52" s="34"/>
      <c r="N52" s="34"/>
      <c r="O52" s="34"/>
      <c r="P52" s="34"/>
      <c r="Q52" s="34"/>
      <c r="R52" s="34"/>
      <c r="S52" s="34"/>
      <c r="T52" s="34"/>
      <c r="U52" s="34"/>
      <c r="V52" s="34"/>
      <c r="W52" s="34"/>
      <c r="X52" s="34"/>
      <c r="Y52" s="34"/>
      <c r="Z52" s="28"/>
    </row>
    <row r="53" spans="1:26" ht="12.75" customHeight="1" outlineLevel="1" x14ac:dyDescent="0.2">
      <c r="A53" s="60">
        <v>70030042</v>
      </c>
      <c r="B53" s="61" t="str">
        <f>VLOOKUP(A53,Preco.Unitario!$A$4:$G$104,2,FALSE)</f>
        <v>SABESP</v>
      </c>
      <c r="C53" s="56" t="str">
        <f>VLOOKUP(A53,Preco.Unitario!$A$4:$G$104,3,FALSE)</f>
        <v>ESCAVAÇÃO MECANIZADA DE ÁREA EM SOLO NÃO ROCHOSO</v>
      </c>
      <c r="D53" s="62" t="str">
        <f>VLOOKUP(A53,Preco.Unitario!$A$4:$G$104,4,FALSE)</f>
        <v>m³</v>
      </c>
      <c r="E53" s="63">
        <f>$D$4*$D$6*$D$7</f>
        <v>1.2</v>
      </c>
      <c r="F53" s="64">
        <f>VLOOKUP(A53,Preco.Unitario!$A$4:$G$104,7,FALSE)</f>
        <v>0</v>
      </c>
      <c r="G53" s="64">
        <f t="shared" ref="G53:G57" si="4">E53*F53</f>
        <v>0</v>
      </c>
      <c r="H53" s="65"/>
      <c r="I53" s="65"/>
      <c r="J53" s="65"/>
      <c r="K53" s="65"/>
      <c r="L53" s="65"/>
      <c r="M53" s="65"/>
      <c r="N53" s="65"/>
      <c r="O53" s="65"/>
      <c r="P53" s="65"/>
      <c r="Q53" s="65"/>
      <c r="R53" s="65"/>
      <c r="S53" s="65"/>
      <c r="T53" s="65"/>
      <c r="U53" s="65"/>
      <c r="V53" s="65"/>
      <c r="W53" s="65"/>
      <c r="X53" s="65"/>
      <c r="Y53" s="65"/>
      <c r="Z53" s="66"/>
    </row>
    <row r="54" spans="1:26" ht="12.75" customHeight="1" outlineLevel="1" x14ac:dyDescent="0.2">
      <c r="A54" s="60">
        <v>70030090</v>
      </c>
      <c r="B54" s="61" t="str">
        <f>VLOOKUP(A54,Preco.Unitario!$A$4:$G$104,2,FALSE)</f>
        <v>SABESP</v>
      </c>
      <c r="C54" s="56" t="str">
        <f>VLOOKUP(A54,Preco.Unitario!$A$4:$G$104,3,FALSE)</f>
        <v>CARGA E DESCARGA - SOLO (A)</v>
      </c>
      <c r="D54" s="62" t="str">
        <f>VLOOKUP(A54,Preco.Unitario!$A$4:$G$104,4,FALSE)</f>
        <v>m³</v>
      </c>
      <c r="E54" s="63">
        <f>E53</f>
        <v>1.2</v>
      </c>
      <c r="F54" s="64">
        <f>VLOOKUP(A54,Preco.Unitario!$A$4:$G$104,7,FALSE)</f>
        <v>0</v>
      </c>
      <c r="G54" s="64">
        <f t="shared" si="4"/>
        <v>0</v>
      </c>
      <c r="H54" s="65"/>
      <c r="I54" s="65"/>
      <c r="J54" s="65"/>
      <c r="K54" s="65"/>
      <c r="L54" s="65"/>
      <c r="M54" s="65"/>
      <c r="N54" s="65"/>
      <c r="O54" s="65"/>
      <c r="P54" s="65"/>
      <c r="Q54" s="65"/>
      <c r="R54" s="65"/>
      <c r="S54" s="65"/>
      <c r="T54" s="65"/>
      <c r="U54" s="65"/>
      <c r="V54" s="65"/>
      <c r="W54" s="65"/>
      <c r="X54" s="65"/>
      <c r="Y54" s="65"/>
      <c r="Z54" s="66"/>
    </row>
    <row r="55" spans="1:26" ht="12.75" customHeight="1" outlineLevel="1" x14ac:dyDescent="0.2">
      <c r="A55" s="60">
        <v>70030091</v>
      </c>
      <c r="B55" s="61" t="str">
        <f>VLOOKUP(A55,Preco.Unitario!$A$4:$G$104,2,FALSE)</f>
        <v>SABESP</v>
      </c>
      <c r="C55" s="56" t="str">
        <f>VLOOKUP(A55,Preco.Unitario!$A$4:$G$104,3,FALSE)</f>
        <v>TRANSPORTE DE MATERIAL ESCAVADO - SOLO (A)  - PERCURSO DE 10KM</v>
      </c>
      <c r="D55" s="62" t="str">
        <f>VLOOKUP(A55,Preco.Unitario!$A$4:$G$104,4,FALSE)</f>
        <v>m³Q</v>
      </c>
      <c r="E55" s="63">
        <f>E53*10</f>
        <v>12</v>
      </c>
      <c r="F55" s="64">
        <f>VLOOKUP(A55,Preco.Unitario!$A$4:$G$104,7,FALSE)</f>
        <v>0</v>
      </c>
      <c r="G55" s="64">
        <f t="shared" si="4"/>
        <v>0</v>
      </c>
      <c r="H55" s="65"/>
      <c r="I55" s="65"/>
      <c r="J55" s="65"/>
      <c r="K55" s="65"/>
      <c r="L55" s="65"/>
      <c r="M55" s="65"/>
      <c r="N55" s="65"/>
      <c r="O55" s="65"/>
      <c r="P55" s="65"/>
      <c r="Q55" s="65"/>
      <c r="R55" s="65"/>
      <c r="S55" s="65"/>
      <c r="T55" s="65"/>
      <c r="U55" s="65"/>
      <c r="V55" s="65"/>
      <c r="W55" s="65"/>
      <c r="X55" s="65"/>
      <c r="Y55" s="65"/>
      <c r="Z55" s="66"/>
    </row>
    <row r="56" spans="1:26" ht="12.75" customHeight="1" outlineLevel="1" x14ac:dyDescent="0.2">
      <c r="A56" s="60">
        <v>70030031</v>
      </c>
      <c r="B56" s="61" t="str">
        <f>VLOOKUP(A56,Preco.Unitario!$A$4:$G$104,2,FALSE)</f>
        <v>SABESP</v>
      </c>
      <c r="C56" s="56" t="str">
        <f>VLOOKUP(A56,Preco.Unitario!$A$4:$G$104,3,FALSE)</f>
        <v>ATERRO DE VALAS, POÇOS E CAVAS COMPACTADO MECANICAMENTE, SEM CONTROLE DO G.C. (C)</v>
      </c>
      <c r="D56" s="62" t="str">
        <f>VLOOKUP(A56,Preco.Unitario!$A$4:$G$104,4,FALSE)</f>
        <v>m³</v>
      </c>
      <c r="E56" s="63">
        <f>E53</f>
        <v>1.2</v>
      </c>
      <c r="F56" s="64">
        <f>VLOOKUP(A56,Preco.Unitario!$A$4:$G$104,7,FALSE)</f>
        <v>0</v>
      </c>
      <c r="G56" s="64">
        <f t="shared" si="4"/>
        <v>0</v>
      </c>
      <c r="H56" s="65"/>
      <c r="I56" s="65"/>
      <c r="J56" s="65"/>
      <c r="K56" s="65"/>
      <c r="L56" s="65"/>
      <c r="M56" s="65"/>
      <c r="N56" s="65"/>
      <c r="O56" s="65"/>
      <c r="P56" s="65"/>
      <c r="Q56" s="65"/>
      <c r="R56" s="65"/>
      <c r="S56" s="65"/>
      <c r="T56" s="65"/>
      <c r="U56" s="65"/>
      <c r="V56" s="65"/>
      <c r="W56" s="65"/>
      <c r="X56" s="65"/>
      <c r="Y56" s="65"/>
      <c r="Z56" s="66"/>
    </row>
    <row r="57" spans="1:26" ht="12.75" customHeight="1" outlineLevel="1" x14ac:dyDescent="0.2">
      <c r="A57" s="60">
        <v>70030044</v>
      </c>
      <c r="B57" s="61" t="str">
        <f>VLOOKUP(A57,Preco.Unitario!$A$4:$G$104,2,FALSE)</f>
        <v>SABESP</v>
      </c>
      <c r="C57" s="67" t="str">
        <f>VLOOKUP(A57,Preco.Unitario!$A$4:$G$104,3,FALSE)</f>
        <v>ESCAVAÇÃO EM JAZIDA DE SOLO</v>
      </c>
      <c r="D57" s="62" t="str">
        <f>VLOOKUP(A57,Preco.Unitario!$A$4:$G$104,4,FALSE)</f>
        <v>m³</v>
      </c>
      <c r="E57" s="63">
        <f>E53</f>
        <v>1.2</v>
      </c>
      <c r="F57" s="64">
        <f>VLOOKUP(A57,Preco.Unitario!$A$4:$G$104,7,FALSE)</f>
        <v>0</v>
      </c>
      <c r="G57" s="64">
        <f t="shared" si="4"/>
        <v>0</v>
      </c>
      <c r="H57" s="65"/>
      <c r="I57" s="65"/>
      <c r="J57" s="65"/>
      <c r="K57" s="65"/>
      <c r="L57" s="65"/>
      <c r="M57" s="65"/>
      <c r="N57" s="65"/>
      <c r="O57" s="65"/>
      <c r="P57" s="65"/>
      <c r="Q57" s="65"/>
      <c r="R57" s="65"/>
      <c r="S57" s="65"/>
      <c r="T57" s="65"/>
      <c r="U57" s="65"/>
      <c r="V57" s="65"/>
      <c r="W57" s="65"/>
      <c r="X57" s="65"/>
      <c r="Y57" s="65"/>
      <c r="Z57" s="66"/>
    </row>
    <row r="58" spans="1:26" ht="11.25" customHeight="1" outlineLevel="1" x14ac:dyDescent="0.2">
      <c r="A58" s="48">
        <v>3</v>
      </c>
      <c r="B58" s="68"/>
      <c r="C58" s="59" t="s">
        <v>150</v>
      </c>
      <c r="D58" s="69"/>
      <c r="E58" s="70"/>
      <c r="F58" s="71"/>
      <c r="G58" s="71"/>
      <c r="H58" s="34"/>
      <c r="I58" s="72"/>
      <c r="J58" s="34"/>
      <c r="K58" s="34"/>
      <c r="L58" s="34"/>
      <c r="M58" s="34"/>
      <c r="N58" s="34"/>
      <c r="O58" s="34"/>
      <c r="P58" s="34"/>
      <c r="Q58" s="34"/>
      <c r="R58" s="34"/>
      <c r="S58" s="34"/>
      <c r="T58" s="34"/>
      <c r="U58" s="34"/>
      <c r="V58" s="34"/>
      <c r="W58" s="34"/>
      <c r="X58" s="34"/>
      <c r="Y58" s="34"/>
      <c r="Z58" s="28"/>
    </row>
    <row r="59" spans="1:26" ht="11.25" customHeight="1" outlineLevel="1" x14ac:dyDescent="0.2">
      <c r="A59" s="73" t="s">
        <v>125</v>
      </c>
      <c r="B59" s="68" t="str">
        <f>VLOOKUP(A59,Preco.Unitario!$A$4:$G$104,2,FALSE)</f>
        <v>SABESP INSUMO</v>
      </c>
      <c r="C59" s="20" t="str">
        <f>VLOOKUP(A59,Preco.Unitario!$A$4:$G$104,3,FALSE)</f>
        <v>ENCANADOR</v>
      </c>
      <c r="D59" s="69" t="str">
        <f>VLOOKUP(A59,Preco.Unitario!$A$4:$G$104,4,FALSE)</f>
        <v>H</v>
      </c>
      <c r="E59" s="74">
        <f>F7</f>
        <v>3</v>
      </c>
      <c r="F59" s="71">
        <f>VLOOKUP(A59,Preco.Unitario!$A$4:$G$104,7,FALSE)</f>
        <v>0</v>
      </c>
      <c r="G59" s="71">
        <f t="shared" ref="G59:G61" si="5">E59*F59</f>
        <v>0</v>
      </c>
      <c r="H59" s="39"/>
      <c r="I59" s="39"/>
      <c r="J59" s="39"/>
      <c r="K59" s="39"/>
      <c r="L59" s="39"/>
      <c r="M59" s="39"/>
      <c r="N59" s="39"/>
      <c r="O59" s="39"/>
      <c r="P59" s="39"/>
      <c r="Q59" s="39"/>
      <c r="R59" s="39"/>
      <c r="S59" s="39"/>
      <c r="T59" s="39"/>
      <c r="U59" s="39"/>
      <c r="V59" s="39"/>
      <c r="W59" s="39"/>
      <c r="X59" s="39"/>
      <c r="Y59" s="39"/>
      <c r="Z59" s="28"/>
    </row>
    <row r="60" spans="1:26" ht="11.25" customHeight="1" outlineLevel="1" x14ac:dyDescent="0.2">
      <c r="A60" s="73" t="s">
        <v>123</v>
      </c>
      <c r="B60" s="68" t="str">
        <f>VLOOKUP(A60,Preco.Unitario!$A$4:$G$104,2,FALSE)</f>
        <v>SABESP INSUMO</v>
      </c>
      <c r="C60" s="20" t="str">
        <f>VLOOKUP(A60,Preco.Unitario!$A$4:$G$104,3,FALSE)</f>
        <v>AJUDANTE</v>
      </c>
      <c r="D60" s="69" t="str">
        <f>VLOOKUP(A60,Preco.Unitario!$A$4:$G$104,4,FALSE)</f>
        <v>H</v>
      </c>
      <c r="E60" s="74">
        <f>F7</f>
        <v>3</v>
      </c>
      <c r="F60" s="71">
        <f>VLOOKUP(A60,Preco.Unitario!$A$4:$G$104,7,FALSE)</f>
        <v>0</v>
      </c>
      <c r="G60" s="71">
        <f t="shared" si="5"/>
        <v>0</v>
      </c>
      <c r="H60" s="39"/>
      <c r="I60" s="39"/>
      <c r="J60" s="39"/>
      <c r="K60" s="39"/>
      <c r="L60" s="39"/>
      <c r="M60" s="39"/>
      <c r="N60" s="39"/>
      <c r="O60" s="39"/>
      <c r="P60" s="39"/>
      <c r="Q60" s="39"/>
      <c r="R60" s="39"/>
      <c r="S60" s="39"/>
      <c r="T60" s="39"/>
      <c r="U60" s="39"/>
      <c r="V60" s="39"/>
      <c r="W60" s="39"/>
      <c r="X60" s="39"/>
      <c r="Y60" s="39"/>
      <c r="Z60" s="28"/>
    </row>
    <row r="61" spans="1:26" ht="11.25" customHeight="1" outlineLevel="1" x14ac:dyDescent="0.2">
      <c r="A61" s="75" t="s">
        <v>114</v>
      </c>
      <c r="B61" s="68" t="str">
        <f>VLOOKUP(A61,Preco.Unitario!$A$4:$G$104,2,FALSE)</f>
        <v>SABESP INSUMO</v>
      </c>
      <c r="C61" s="20" t="str">
        <f>VLOOKUP(A61,Preco.Unitario!$A$4:$G$104,3,FALSE)</f>
        <v>CAMINHÃO - CARROCERIA FIXA ABERTA DE MADEIRA COM CAPACIDADE 5 T *160CV - À DISPOSIÇÃO</v>
      </c>
      <c r="D61" s="69" t="str">
        <f>VLOOKUP(A61,Preco.Unitario!$A$4:$G$104,4,FALSE)</f>
        <v>H</v>
      </c>
      <c r="E61" s="74">
        <f>E59</f>
        <v>3</v>
      </c>
      <c r="F61" s="71">
        <f>VLOOKUP(A61,Preco.Unitario!$A$4:$G$104,7,FALSE)</f>
        <v>0</v>
      </c>
      <c r="G61" s="71">
        <f t="shared" si="5"/>
        <v>0</v>
      </c>
      <c r="H61" s="39"/>
      <c r="I61" s="39"/>
      <c r="J61" s="39"/>
      <c r="K61" s="39"/>
      <c r="L61" s="39"/>
      <c r="M61" s="39"/>
      <c r="N61" s="39"/>
      <c r="O61" s="39"/>
      <c r="P61" s="39"/>
      <c r="Q61" s="39"/>
      <c r="R61" s="39"/>
      <c r="S61" s="39"/>
      <c r="T61" s="39"/>
      <c r="U61" s="39"/>
      <c r="V61" s="39"/>
      <c r="W61" s="39"/>
      <c r="X61" s="39"/>
      <c r="Y61" s="39"/>
      <c r="Z61" s="28"/>
    </row>
    <row r="62" spans="1:26" ht="11.25" customHeight="1" outlineLevel="1" x14ac:dyDescent="0.2">
      <c r="A62" s="48">
        <v>4</v>
      </c>
      <c r="B62" s="48"/>
      <c r="C62" s="80" t="s">
        <v>151</v>
      </c>
      <c r="D62" s="51"/>
      <c r="E62" s="52"/>
      <c r="F62" s="53"/>
      <c r="G62" s="53"/>
      <c r="H62" s="34"/>
      <c r="I62" s="34"/>
      <c r="J62" s="34"/>
      <c r="K62" s="34"/>
      <c r="L62" s="34"/>
      <c r="M62" s="34"/>
      <c r="N62" s="34"/>
      <c r="O62" s="34"/>
      <c r="P62" s="34"/>
      <c r="Q62" s="34"/>
      <c r="R62" s="34"/>
      <c r="S62" s="34"/>
      <c r="T62" s="34"/>
      <c r="U62" s="34"/>
      <c r="V62" s="34"/>
      <c r="W62" s="34"/>
      <c r="X62" s="34"/>
      <c r="Y62" s="34"/>
      <c r="Z62" s="28"/>
    </row>
    <row r="63" spans="1:26" ht="11.25" customHeight="1" outlineLevel="1" x14ac:dyDescent="0.2">
      <c r="A63" s="54">
        <v>70050001</v>
      </c>
      <c r="B63" s="76" t="str">
        <f>VLOOKUP(A63,Preco.Unitario!$A$4:$G$104,2,FALSE)</f>
        <v>SABESP</v>
      </c>
      <c r="C63" s="56" t="str">
        <f>VLOOKUP(A63,Preco.Unitario!$A$4:$G$104,3,FALSE)</f>
        <v>ESGOTAMENTO COM BOMBAS DE SUPERFÍCIE OU SUBMERSAS</v>
      </c>
      <c r="D63" s="77" t="str">
        <f>VLOOKUP(A63,Preco.Unitario!$A$4:$G$104,4,FALSE)</f>
        <v>HPH</v>
      </c>
      <c r="E63" s="82">
        <v>1</v>
      </c>
      <c r="F63" s="79">
        <f>VLOOKUP(A63,Preco.Unitario!$A$4:$G$104,7,FALSE)</f>
        <v>0</v>
      </c>
      <c r="G63" s="79">
        <f>E63*F63</f>
        <v>0</v>
      </c>
      <c r="H63" s="34"/>
      <c r="I63" s="34"/>
      <c r="J63" s="34"/>
      <c r="K63" s="34"/>
      <c r="L63" s="34"/>
      <c r="M63" s="34"/>
      <c r="N63" s="34"/>
      <c r="O63" s="34"/>
      <c r="P63" s="34"/>
      <c r="Q63" s="34"/>
      <c r="R63" s="34"/>
      <c r="S63" s="34"/>
      <c r="T63" s="34"/>
      <c r="U63" s="34"/>
      <c r="V63" s="34"/>
      <c r="W63" s="34"/>
      <c r="X63" s="34"/>
      <c r="Y63" s="34"/>
      <c r="Z63" s="28"/>
    </row>
    <row r="64" spans="1:26" ht="11.25" customHeight="1" outlineLevel="1" x14ac:dyDescent="0.2">
      <c r="A64" s="48">
        <v>5</v>
      </c>
      <c r="B64" s="48"/>
      <c r="C64" s="80" t="s">
        <v>152</v>
      </c>
      <c r="D64" s="51"/>
      <c r="E64" s="52"/>
      <c r="F64" s="53"/>
      <c r="G64" s="53"/>
      <c r="H64" s="34"/>
      <c r="I64" s="34"/>
      <c r="J64" s="34"/>
      <c r="K64" s="34"/>
      <c r="L64" s="34"/>
      <c r="M64" s="34"/>
      <c r="N64" s="34"/>
      <c r="O64" s="34"/>
      <c r="P64" s="34"/>
      <c r="Q64" s="34"/>
      <c r="R64" s="34"/>
      <c r="S64" s="34"/>
      <c r="T64" s="34"/>
      <c r="U64" s="34"/>
      <c r="V64" s="34"/>
      <c r="W64" s="34"/>
      <c r="X64" s="34"/>
      <c r="Y64" s="34"/>
      <c r="Z64" s="28"/>
    </row>
    <row r="65" spans="1:26" ht="11.25" customHeight="1" outlineLevel="1" x14ac:dyDescent="0.2">
      <c r="A65" s="54">
        <v>70010005</v>
      </c>
      <c r="B65" s="76" t="str">
        <f>VLOOKUP(A65,Preco.Unitario!$A$4:$G$104,2,FALSE)</f>
        <v>SABESP</v>
      </c>
      <c r="C65" s="56" t="str">
        <f>VLOOKUP(A65,Preco.Unitario!$A$4:$G$104,3,FALSE)</f>
        <v>CADASTRO DE REDES</v>
      </c>
      <c r="D65" s="77" t="str">
        <f>VLOOKUP(A65,Preco.Unitario!$A$4:$G$104,4,FALSE)</f>
        <v>m</v>
      </c>
      <c r="E65" s="58">
        <f>$D$6</f>
        <v>1</v>
      </c>
      <c r="F65" s="79">
        <f>VLOOKUP(A65,Preco.Unitario!$A$4:$G$104,7,FALSE)</f>
        <v>0</v>
      </c>
      <c r="G65" s="79">
        <f>E65*F65</f>
        <v>0</v>
      </c>
      <c r="H65" s="34"/>
      <c r="I65" s="34"/>
      <c r="J65" s="34"/>
      <c r="K65" s="34"/>
      <c r="L65" s="34"/>
      <c r="M65" s="34"/>
      <c r="N65" s="34"/>
      <c r="O65" s="34"/>
      <c r="P65" s="34"/>
      <c r="Q65" s="34"/>
      <c r="R65" s="34"/>
      <c r="S65" s="34"/>
      <c r="T65" s="34"/>
      <c r="U65" s="34"/>
      <c r="V65" s="34"/>
      <c r="W65" s="34"/>
      <c r="X65" s="34"/>
      <c r="Y65" s="34"/>
      <c r="Z65" s="28"/>
    </row>
    <row r="66" spans="1:26" ht="11.25" customHeight="1" x14ac:dyDescent="0.2">
      <c r="A66" s="83"/>
      <c r="B66" s="84"/>
      <c r="C66" s="408" t="s">
        <v>153</v>
      </c>
      <c r="D66" s="409"/>
      <c r="E66" s="409"/>
      <c r="F66" s="410"/>
      <c r="G66" s="85">
        <f>SUM(G50:G65)</f>
        <v>0</v>
      </c>
      <c r="H66" s="34"/>
      <c r="I66" s="34"/>
      <c r="J66" s="34"/>
      <c r="K66" s="34"/>
      <c r="L66" s="34"/>
      <c r="M66" s="34"/>
      <c r="N66" s="34"/>
      <c r="O66" s="34"/>
      <c r="P66" s="34"/>
      <c r="Q66" s="34"/>
      <c r="R66" s="34"/>
      <c r="S66" s="34"/>
      <c r="T66" s="34"/>
      <c r="U66" s="34"/>
      <c r="V66" s="34"/>
      <c r="W66" s="34"/>
      <c r="X66" s="34"/>
      <c r="Y66" s="34"/>
      <c r="Z66" s="28"/>
    </row>
    <row r="67" spans="1:26" ht="11.25" customHeight="1" x14ac:dyDescent="0.2">
      <c r="A67" s="32" t="str">
        <f>$A$3</f>
        <v>1.1</v>
      </c>
      <c r="B67" s="43" t="s">
        <v>158</v>
      </c>
      <c r="C67" s="411" t="s">
        <v>159</v>
      </c>
      <c r="D67" s="400"/>
      <c r="E67" s="400"/>
      <c r="F67" s="400"/>
      <c r="G67" s="401"/>
      <c r="H67" s="34"/>
      <c r="I67" s="34"/>
      <c r="J67" s="34"/>
      <c r="K67" s="34"/>
      <c r="L67" s="34"/>
      <c r="M67" s="34"/>
      <c r="N67" s="34"/>
      <c r="O67" s="34"/>
      <c r="P67" s="34"/>
      <c r="Q67" s="34"/>
      <c r="R67" s="34"/>
      <c r="S67" s="34"/>
      <c r="T67" s="34"/>
      <c r="U67" s="34"/>
      <c r="V67" s="34"/>
      <c r="W67" s="34"/>
      <c r="X67" s="34"/>
      <c r="Y67" s="34"/>
      <c r="Z67" s="28"/>
    </row>
    <row r="68" spans="1:26" ht="11.25" customHeight="1" outlineLevel="1" x14ac:dyDescent="0.2">
      <c r="A68" s="44" t="s">
        <v>1</v>
      </c>
      <c r="B68" s="6" t="s">
        <v>2</v>
      </c>
      <c r="C68" s="45" t="s">
        <v>3</v>
      </c>
      <c r="D68" s="46" t="s">
        <v>4</v>
      </c>
      <c r="E68" s="46" t="s">
        <v>146</v>
      </c>
      <c r="F68" s="47" t="s">
        <v>7</v>
      </c>
      <c r="G68" s="8" t="s">
        <v>147</v>
      </c>
      <c r="H68" s="34"/>
      <c r="I68" s="34"/>
      <c r="J68" s="34"/>
      <c r="K68" s="34"/>
      <c r="L68" s="34"/>
      <c r="M68" s="34"/>
      <c r="N68" s="34"/>
      <c r="O68" s="34"/>
      <c r="P68" s="34"/>
      <c r="Q68" s="34"/>
      <c r="R68" s="34"/>
      <c r="S68" s="34"/>
      <c r="T68" s="34"/>
      <c r="U68" s="34"/>
      <c r="V68" s="34"/>
      <c r="W68" s="34"/>
      <c r="X68" s="34"/>
      <c r="Y68" s="34"/>
      <c r="Z68" s="28"/>
    </row>
    <row r="69" spans="1:26" ht="11.25" customHeight="1" outlineLevel="1" x14ac:dyDescent="0.2">
      <c r="A69" s="48">
        <v>1</v>
      </c>
      <c r="B69" s="49"/>
      <c r="C69" s="50" t="s">
        <v>148</v>
      </c>
      <c r="D69" s="51"/>
      <c r="E69" s="52"/>
      <c r="F69" s="53"/>
      <c r="G69" s="53"/>
      <c r="H69" s="34"/>
      <c r="I69" s="34"/>
      <c r="J69" s="34"/>
      <c r="K69" s="34"/>
      <c r="L69" s="34"/>
      <c r="M69" s="34"/>
      <c r="N69" s="34"/>
      <c r="O69" s="34"/>
      <c r="P69" s="34"/>
      <c r="Q69" s="34"/>
      <c r="R69" s="34"/>
      <c r="S69" s="34"/>
      <c r="T69" s="34"/>
      <c r="U69" s="34"/>
      <c r="V69" s="34"/>
      <c r="W69" s="34"/>
      <c r="X69" s="34"/>
      <c r="Y69" s="34"/>
      <c r="Z69" s="28"/>
    </row>
    <row r="70" spans="1:26" ht="11.25" customHeight="1" outlineLevel="1" x14ac:dyDescent="0.2">
      <c r="A70" s="54">
        <v>70020004</v>
      </c>
      <c r="B70" s="55" t="str">
        <f>VLOOKUP(A70,Preco.Unitario!$A$4:$G$104,2,FALSE)</f>
        <v>SABESP</v>
      </c>
      <c r="C70" s="56" t="str">
        <f>VLOOKUP(A70,Preco.Unitario!$A$4:$G$104,3,FALSE)</f>
        <v xml:space="preserve">SINALIZAÇÃO DE TRÁFEGO </v>
      </c>
      <c r="D70" s="57" t="str">
        <f>VLOOKUP(A70,Preco.Unitario!$A$4:$G$104,4,FALSE)</f>
        <v>m</v>
      </c>
      <c r="E70" s="58">
        <f>ROUNDUP(($D$5)*2+($D$6)*2,2)</f>
        <v>4.4000000000000004</v>
      </c>
      <c r="F70" s="53">
        <f>VLOOKUP(A70,Preco.Unitario!$A$4:$G$104,7,FALSE)</f>
        <v>0</v>
      </c>
      <c r="G70" s="53">
        <f>E70*F70</f>
        <v>0</v>
      </c>
      <c r="H70" s="34"/>
      <c r="I70" s="34"/>
      <c r="J70" s="34"/>
      <c r="K70" s="34"/>
      <c r="L70" s="34"/>
      <c r="M70" s="34"/>
      <c r="N70" s="34"/>
      <c r="O70" s="34"/>
      <c r="P70" s="34"/>
      <c r="Q70" s="34"/>
      <c r="R70" s="34"/>
      <c r="S70" s="34"/>
      <c r="T70" s="34"/>
      <c r="U70" s="34"/>
      <c r="V70" s="34"/>
      <c r="W70" s="34"/>
      <c r="X70" s="34"/>
      <c r="Y70" s="34"/>
      <c r="Z70" s="28"/>
    </row>
    <row r="71" spans="1:26" ht="11.25" customHeight="1" outlineLevel="1" x14ac:dyDescent="0.2">
      <c r="A71" s="86">
        <v>2</v>
      </c>
      <c r="B71" s="86"/>
      <c r="C71" s="59" t="s">
        <v>149</v>
      </c>
      <c r="D71" s="87"/>
      <c r="E71" s="88"/>
      <c r="F71" s="89"/>
      <c r="G71" s="89"/>
      <c r="H71" s="34"/>
      <c r="I71" s="34"/>
      <c r="J71" s="34"/>
      <c r="K71" s="34"/>
      <c r="L71" s="34"/>
      <c r="M71" s="34"/>
      <c r="N71" s="34"/>
      <c r="O71" s="34"/>
      <c r="P71" s="34"/>
      <c r="Q71" s="34"/>
      <c r="R71" s="34"/>
      <c r="S71" s="34"/>
      <c r="T71" s="34"/>
      <c r="U71" s="34"/>
      <c r="V71" s="34"/>
      <c r="W71" s="34"/>
      <c r="X71" s="34"/>
      <c r="Y71" s="34"/>
      <c r="Z71" s="28"/>
    </row>
    <row r="72" spans="1:26" ht="12.75" customHeight="1" outlineLevel="1" x14ac:dyDescent="0.2">
      <c r="A72" s="60">
        <v>70030042</v>
      </c>
      <c r="B72" s="61" t="str">
        <f>VLOOKUP(A72,Preco.Unitario!$A$4:$G$104,2,FALSE)</f>
        <v>SABESP</v>
      </c>
      <c r="C72" s="56" t="str">
        <f>VLOOKUP(A72,Preco.Unitario!$A$4:$G$104,3,FALSE)</f>
        <v>ESCAVAÇÃO MECANIZADA DE ÁREA EM SOLO NÃO ROCHOSO</v>
      </c>
      <c r="D72" s="62" t="str">
        <f>VLOOKUP(A72,Preco.Unitario!$A$4:$G$104,4,FALSE)</f>
        <v>m³</v>
      </c>
      <c r="E72" s="63">
        <f>$D$5*$D$6*$D$7</f>
        <v>1.44</v>
      </c>
      <c r="F72" s="64">
        <f>VLOOKUP(A72,Preco.Unitario!$A$4:$G$104,7,FALSE)</f>
        <v>0</v>
      </c>
      <c r="G72" s="64">
        <f t="shared" ref="G72:G76" si="6">E72*F72</f>
        <v>0</v>
      </c>
      <c r="H72" s="65"/>
      <c r="I72" s="65"/>
      <c r="J72" s="65"/>
      <c r="K72" s="65"/>
      <c r="L72" s="65"/>
      <c r="M72" s="65"/>
      <c r="N72" s="65"/>
      <c r="O72" s="65"/>
      <c r="P72" s="65"/>
      <c r="Q72" s="65"/>
      <c r="R72" s="65"/>
      <c r="S72" s="65"/>
      <c r="T72" s="65"/>
      <c r="U72" s="65"/>
      <c r="V72" s="65"/>
      <c r="W72" s="65"/>
      <c r="X72" s="65"/>
      <c r="Y72" s="65"/>
      <c r="Z72" s="66"/>
    </row>
    <row r="73" spans="1:26" ht="12.75" customHeight="1" outlineLevel="1" x14ac:dyDescent="0.2">
      <c r="A73" s="60">
        <v>70030090</v>
      </c>
      <c r="B73" s="61" t="str">
        <f>VLOOKUP(A73,Preco.Unitario!$A$4:$G$104,2,FALSE)</f>
        <v>SABESP</v>
      </c>
      <c r="C73" s="56" t="str">
        <f>VLOOKUP(A73,Preco.Unitario!$A$4:$G$104,3,FALSE)</f>
        <v>CARGA E DESCARGA - SOLO (A)</v>
      </c>
      <c r="D73" s="62" t="str">
        <f>VLOOKUP(A73,Preco.Unitario!$A$4:$G$104,4,FALSE)</f>
        <v>m³</v>
      </c>
      <c r="E73" s="63">
        <f>E72</f>
        <v>1.44</v>
      </c>
      <c r="F73" s="64">
        <f>VLOOKUP(A73,Preco.Unitario!$A$4:$G$104,7,FALSE)</f>
        <v>0</v>
      </c>
      <c r="G73" s="64">
        <f t="shared" si="6"/>
        <v>0</v>
      </c>
      <c r="H73" s="65"/>
      <c r="I73" s="65"/>
      <c r="J73" s="65"/>
      <c r="K73" s="65"/>
      <c r="L73" s="65"/>
      <c r="M73" s="65"/>
      <c r="N73" s="65"/>
      <c r="O73" s="65"/>
      <c r="P73" s="65"/>
      <c r="Q73" s="65"/>
      <c r="R73" s="65"/>
      <c r="S73" s="65"/>
      <c r="T73" s="65"/>
      <c r="U73" s="65"/>
      <c r="V73" s="65"/>
      <c r="W73" s="65"/>
      <c r="X73" s="65"/>
      <c r="Y73" s="65"/>
      <c r="Z73" s="66"/>
    </row>
    <row r="74" spans="1:26" ht="12.75" customHeight="1" outlineLevel="1" x14ac:dyDescent="0.2">
      <c r="A74" s="60">
        <v>70030091</v>
      </c>
      <c r="B74" s="61" t="str">
        <f>VLOOKUP(A74,Preco.Unitario!$A$4:$G$104,2,FALSE)</f>
        <v>SABESP</v>
      </c>
      <c r="C74" s="56" t="str">
        <f>VLOOKUP(A74,Preco.Unitario!$A$4:$G$104,3,FALSE)</f>
        <v>TRANSPORTE DE MATERIAL ESCAVADO - SOLO (A)  - PERCURSO DE 10KM</v>
      </c>
      <c r="D74" s="62" t="str">
        <f>VLOOKUP(A74,Preco.Unitario!$A$4:$G$104,4,FALSE)</f>
        <v>m³Q</v>
      </c>
      <c r="E74" s="63">
        <f>E72*10</f>
        <v>14.399999999999999</v>
      </c>
      <c r="F74" s="64">
        <f>VLOOKUP(A74,Preco.Unitario!$A$4:$G$104,7,FALSE)</f>
        <v>0</v>
      </c>
      <c r="G74" s="64">
        <f t="shared" si="6"/>
        <v>0</v>
      </c>
      <c r="H74" s="65"/>
      <c r="I74" s="65"/>
      <c r="J74" s="65"/>
      <c r="K74" s="65"/>
      <c r="L74" s="65"/>
      <c r="M74" s="65"/>
      <c r="N74" s="65"/>
      <c r="O74" s="65"/>
      <c r="P74" s="65"/>
      <c r="Q74" s="65"/>
      <c r="R74" s="65"/>
      <c r="S74" s="65"/>
      <c r="T74" s="65"/>
      <c r="U74" s="65"/>
      <c r="V74" s="65"/>
      <c r="W74" s="65"/>
      <c r="X74" s="65"/>
      <c r="Y74" s="65"/>
      <c r="Z74" s="66"/>
    </row>
    <row r="75" spans="1:26" ht="12.75" customHeight="1" outlineLevel="1" x14ac:dyDescent="0.2">
      <c r="A75" s="60">
        <v>70030031</v>
      </c>
      <c r="B75" s="61" t="str">
        <f>VLOOKUP(A75,Preco.Unitario!$A$4:$G$104,2,FALSE)</f>
        <v>SABESP</v>
      </c>
      <c r="C75" s="56" t="str">
        <f>VLOOKUP(A75,Preco.Unitario!$A$4:$G$104,3,FALSE)</f>
        <v>ATERRO DE VALAS, POÇOS E CAVAS COMPACTADO MECANICAMENTE, SEM CONTROLE DO G.C. (C)</v>
      </c>
      <c r="D75" s="62" t="str">
        <f>VLOOKUP(A75,Preco.Unitario!$A$4:$G$104,4,FALSE)</f>
        <v>m³</v>
      </c>
      <c r="E75" s="63">
        <f>E72</f>
        <v>1.44</v>
      </c>
      <c r="F75" s="64">
        <f>VLOOKUP(A75,Preco.Unitario!$A$4:$G$104,7,FALSE)</f>
        <v>0</v>
      </c>
      <c r="G75" s="64">
        <f t="shared" si="6"/>
        <v>0</v>
      </c>
      <c r="H75" s="65"/>
      <c r="I75" s="65"/>
      <c r="J75" s="65"/>
      <c r="K75" s="65"/>
      <c r="L75" s="65"/>
      <c r="M75" s="65"/>
      <c r="N75" s="65"/>
      <c r="O75" s="65"/>
      <c r="P75" s="65"/>
      <c r="Q75" s="65"/>
      <c r="R75" s="65"/>
      <c r="S75" s="65"/>
      <c r="T75" s="65"/>
      <c r="U75" s="65"/>
      <c r="V75" s="65"/>
      <c r="W75" s="65"/>
      <c r="X75" s="65"/>
      <c r="Y75" s="65"/>
      <c r="Z75" s="66"/>
    </row>
    <row r="76" spans="1:26" ht="12.75" customHeight="1" outlineLevel="1" x14ac:dyDescent="0.2">
      <c r="A76" s="60">
        <v>70030044</v>
      </c>
      <c r="B76" s="61" t="str">
        <f>VLOOKUP(A76,Preco.Unitario!$A$4:$G$104,2,FALSE)</f>
        <v>SABESP</v>
      </c>
      <c r="C76" s="67" t="str">
        <f>VLOOKUP(A76,Preco.Unitario!$A$4:$G$104,3,FALSE)</f>
        <v>ESCAVAÇÃO EM JAZIDA DE SOLO</v>
      </c>
      <c r="D76" s="62" t="str">
        <f>VLOOKUP(A76,Preco.Unitario!$A$4:$G$104,4,FALSE)</f>
        <v>m³</v>
      </c>
      <c r="E76" s="63">
        <f>E72</f>
        <v>1.44</v>
      </c>
      <c r="F76" s="64">
        <f>VLOOKUP(A76,Preco.Unitario!$A$4:$G$104,7,FALSE)</f>
        <v>0</v>
      </c>
      <c r="G76" s="64">
        <f t="shared" si="6"/>
        <v>0</v>
      </c>
      <c r="H76" s="65"/>
      <c r="I76" s="65"/>
      <c r="J76" s="65"/>
      <c r="K76" s="65"/>
      <c r="L76" s="65"/>
      <c r="M76" s="65"/>
      <c r="N76" s="65"/>
      <c r="O76" s="65"/>
      <c r="P76" s="65"/>
      <c r="Q76" s="65"/>
      <c r="R76" s="65"/>
      <c r="S76" s="65"/>
      <c r="T76" s="65"/>
      <c r="U76" s="65"/>
      <c r="V76" s="65"/>
      <c r="W76" s="65"/>
      <c r="X76" s="65"/>
      <c r="Y76" s="65"/>
      <c r="Z76" s="66"/>
    </row>
    <row r="77" spans="1:26" ht="11.25" customHeight="1" outlineLevel="1" x14ac:dyDescent="0.2">
      <c r="A77" s="48">
        <v>3</v>
      </c>
      <c r="B77" s="68"/>
      <c r="C77" s="59" t="s">
        <v>150</v>
      </c>
      <c r="D77" s="69"/>
      <c r="E77" s="70"/>
      <c r="F77" s="71"/>
      <c r="G77" s="71"/>
      <c r="H77" s="34"/>
      <c r="I77" s="72"/>
      <c r="J77" s="34"/>
      <c r="K77" s="34"/>
      <c r="L77" s="34"/>
      <c r="M77" s="34"/>
      <c r="N77" s="34"/>
      <c r="O77" s="34"/>
      <c r="P77" s="34"/>
      <c r="Q77" s="34"/>
      <c r="R77" s="34"/>
      <c r="S77" s="34"/>
      <c r="T77" s="34"/>
      <c r="U77" s="34"/>
      <c r="V77" s="34"/>
      <c r="W77" s="34"/>
      <c r="X77" s="34"/>
      <c r="Y77" s="34"/>
      <c r="Z77" s="28"/>
    </row>
    <row r="78" spans="1:26" ht="11.25" customHeight="1" outlineLevel="1" x14ac:dyDescent="0.2">
      <c r="A78" s="73" t="s">
        <v>125</v>
      </c>
      <c r="B78" s="68" t="str">
        <f>VLOOKUP(A78,Preco.Unitario!$A$4:$G$104,2,FALSE)</f>
        <v>SABESP INSUMO</v>
      </c>
      <c r="C78" s="20" t="str">
        <f>VLOOKUP(A78,Preco.Unitario!$A$4:$G$104,3,FALSE)</f>
        <v>ENCANADOR</v>
      </c>
      <c r="D78" s="69" t="str">
        <f>VLOOKUP(A78,Preco.Unitario!$A$4:$G$104,4,FALSE)</f>
        <v>H</v>
      </c>
      <c r="E78" s="74">
        <f>F8</f>
        <v>4</v>
      </c>
      <c r="F78" s="71">
        <f>VLOOKUP(A78,Preco.Unitario!$A$4:$G$104,7,FALSE)</f>
        <v>0</v>
      </c>
      <c r="G78" s="71">
        <f t="shared" ref="G78:G80" si="7">E78*F78</f>
        <v>0</v>
      </c>
      <c r="H78" s="39"/>
      <c r="I78" s="39"/>
      <c r="J78" s="39"/>
      <c r="K78" s="39"/>
      <c r="L78" s="39"/>
      <c r="M78" s="39"/>
      <c r="N78" s="39"/>
      <c r="O78" s="39"/>
      <c r="P78" s="39"/>
      <c r="Q78" s="39"/>
      <c r="R78" s="39"/>
      <c r="S78" s="39"/>
      <c r="T78" s="39"/>
      <c r="U78" s="39"/>
      <c r="V78" s="39"/>
      <c r="W78" s="39"/>
      <c r="X78" s="39"/>
      <c r="Y78" s="39"/>
      <c r="Z78" s="28"/>
    </row>
    <row r="79" spans="1:26" ht="11.25" customHeight="1" outlineLevel="1" x14ac:dyDescent="0.2">
      <c r="A79" s="73" t="s">
        <v>123</v>
      </c>
      <c r="B79" s="68" t="str">
        <f>VLOOKUP(A79,Preco.Unitario!$A$4:$G$104,2,FALSE)</f>
        <v>SABESP INSUMO</v>
      </c>
      <c r="C79" s="20" t="str">
        <f>VLOOKUP(A79,Preco.Unitario!$A$4:$G$104,3,FALSE)</f>
        <v>AJUDANTE</v>
      </c>
      <c r="D79" s="69" t="str">
        <f>VLOOKUP(A79,Preco.Unitario!$A$4:$G$104,4,FALSE)</f>
        <v>H</v>
      </c>
      <c r="E79" s="74">
        <f>F8</f>
        <v>4</v>
      </c>
      <c r="F79" s="71">
        <f>VLOOKUP(A79,Preco.Unitario!$A$4:$G$104,7,FALSE)</f>
        <v>0</v>
      </c>
      <c r="G79" s="71">
        <f t="shared" si="7"/>
        <v>0</v>
      </c>
      <c r="H79" s="39"/>
      <c r="I79" s="39"/>
      <c r="J79" s="39"/>
      <c r="K79" s="39"/>
      <c r="L79" s="39"/>
      <c r="M79" s="39"/>
      <c r="N79" s="39"/>
      <c r="O79" s="39"/>
      <c r="P79" s="39"/>
      <c r="Q79" s="39"/>
      <c r="R79" s="39"/>
      <c r="S79" s="39"/>
      <c r="T79" s="39"/>
      <c r="U79" s="39"/>
      <c r="V79" s="39"/>
      <c r="W79" s="39"/>
      <c r="X79" s="39"/>
      <c r="Y79" s="39"/>
      <c r="Z79" s="28"/>
    </row>
    <row r="80" spans="1:26" ht="11.25" customHeight="1" outlineLevel="1" x14ac:dyDescent="0.2">
      <c r="A80" s="75" t="s">
        <v>114</v>
      </c>
      <c r="B80" s="68" t="str">
        <f>VLOOKUP(A80,Preco.Unitario!$A$4:$G$104,2,FALSE)</f>
        <v>SABESP INSUMO</v>
      </c>
      <c r="C80" s="20" t="str">
        <f>VLOOKUP(A80,Preco.Unitario!$A$4:$G$104,3,FALSE)</f>
        <v>CAMINHÃO - CARROCERIA FIXA ABERTA DE MADEIRA COM CAPACIDADE 5 T *160CV - À DISPOSIÇÃO</v>
      </c>
      <c r="D80" s="69" t="str">
        <f>VLOOKUP(A80,Preco.Unitario!$A$4:$G$104,4,FALSE)</f>
        <v>H</v>
      </c>
      <c r="E80" s="74">
        <f>E78</f>
        <v>4</v>
      </c>
      <c r="F80" s="71">
        <f>VLOOKUP(A80,Preco.Unitario!$A$4:$G$104,7,FALSE)</f>
        <v>0</v>
      </c>
      <c r="G80" s="71">
        <f t="shared" si="7"/>
        <v>0</v>
      </c>
      <c r="H80" s="39"/>
      <c r="I80" s="39"/>
      <c r="J80" s="39"/>
      <c r="K80" s="39"/>
      <c r="L80" s="39"/>
      <c r="M80" s="39"/>
      <c r="N80" s="39"/>
      <c r="O80" s="39"/>
      <c r="P80" s="39"/>
      <c r="Q80" s="39"/>
      <c r="R80" s="39"/>
      <c r="S80" s="39"/>
      <c r="T80" s="39"/>
      <c r="U80" s="39"/>
      <c r="V80" s="39"/>
      <c r="W80" s="39"/>
      <c r="X80" s="39"/>
      <c r="Y80" s="39"/>
      <c r="Z80" s="28"/>
    </row>
    <row r="81" spans="1:26" ht="11.25" customHeight="1" outlineLevel="1" x14ac:dyDescent="0.2">
      <c r="A81" s="48">
        <v>4</v>
      </c>
      <c r="B81" s="48"/>
      <c r="C81" s="80" t="s">
        <v>151</v>
      </c>
      <c r="D81" s="51"/>
      <c r="E81" s="52"/>
      <c r="F81" s="53"/>
      <c r="G81" s="53"/>
      <c r="H81" s="34"/>
      <c r="I81" s="34"/>
      <c r="J81" s="34"/>
      <c r="K81" s="34"/>
      <c r="L81" s="34"/>
      <c r="M81" s="34"/>
      <c r="N81" s="34"/>
      <c r="O81" s="34"/>
      <c r="P81" s="34"/>
      <c r="Q81" s="34"/>
      <c r="R81" s="34"/>
      <c r="S81" s="34"/>
      <c r="T81" s="34"/>
      <c r="U81" s="34"/>
      <c r="V81" s="34"/>
      <c r="W81" s="34"/>
      <c r="X81" s="34"/>
      <c r="Y81" s="34"/>
      <c r="Z81" s="28"/>
    </row>
    <row r="82" spans="1:26" ht="11.25" customHeight="1" outlineLevel="1" x14ac:dyDescent="0.2">
      <c r="A82" s="54">
        <v>70050001</v>
      </c>
      <c r="B82" s="76" t="str">
        <f>VLOOKUP(A82,Preco.Unitario!$A$4:$G$104,2,FALSE)</f>
        <v>SABESP</v>
      </c>
      <c r="C82" s="56" t="str">
        <f>VLOOKUP(A82,Preco.Unitario!$A$4:$G$104,3,FALSE)</f>
        <v>ESGOTAMENTO COM BOMBAS DE SUPERFÍCIE OU SUBMERSAS</v>
      </c>
      <c r="D82" s="77" t="str">
        <f>VLOOKUP(A82,Preco.Unitario!$A$4:$G$104,4,FALSE)</f>
        <v>HPH</v>
      </c>
      <c r="E82" s="82">
        <v>1</v>
      </c>
      <c r="F82" s="79">
        <f>VLOOKUP(A82,Preco.Unitario!$A$4:$G$104,7,FALSE)</f>
        <v>0</v>
      </c>
      <c r="G82" s="79">
        <f>E82*F82</f>
        <v>0</v>
      </c>
      <c r="H82" s="34"/>
      <c r="I82" s="34"/>
      <c r="J82" s="34"/>
      <c r="K82" s="34"/>
      <c r="L82" s="34"/>
      <c r="M82" s="34"/>
      <c r="N82" s="34"/>
      <c r="O82" s="34"/>
      <c r="P82" s="34"/>
      <c r="Q82" s="34"/>
      <c r="R82" s="34"/>
      <c r="S82" s="34"/>
      <c r="T82" s="34"/>
      <c r="U82" s="34"/>
      <c r="V82" s="34"/>
      <c r="W82" s="34"/>
      <c r="X82" s="34"/>
      <c r="Y82" s="34"/>
      <c r="Z82" s="28"/>
    </row>
    <row r="83" spans="1:26" ht="11.25" customHeight="1" outlineLevel="1" x14ac:dyDescent="0.2">
      <c r="A83" s="48">
        <v>5</v>
      </c>
      <c r="B83" s="48"/>
      <c r="C83" s="80" t="s">
        <v>152</v>
      </c>
      <c r="D83" s="51"/>
      <c r="E83" s="52"/>
      <c r="F83" s="53"/>
      <c r="G83" s="53"/>
      <c r="H83" s="34"/>
      <c r="I83" s="34"/>
      <c r="J83" s="34"/>
      <c r="K83" s="34"/>
      <c r="L83" s="34"/>
      <c r="M83" s="34"/>
      <c r="N83" s="34"/>
      <c r="O83" s="34"/>
      <c r="P83" s="34"/>
      <c r="Q83" s="34"/>
      <c r="R83" s="34"/>
      <c r="S83" s="34"/>
      <c r="T83" s="34"/>
      <c r="U83" s="34"/>
      <c r="V83" s="34"/>
      <c r="W83" s="34"/>
      <c r="X83" s="34"/>
      <c r="Y83" s="34"/>
      <c r="Z83" s="28"/>
    </row>
    <row r="84" spans="1:26" ht="11.25" customHeight="1" outlineLevel="1" x14ac:dyDescent="0.2">
      <c r="A84" s="54">
        <v>70010005</v>
      </c>
      <c r="B84" s="76" t="str">
        <f>VLOOKUP(A84,Preco.Unitario!$A$4:$G$104,2,FALSE)</f>
        <v>SABESP</v>
      </c>
      <c r="C84" s="56" t="str">
        <f>VLOOKUP(A84,Preco.Unitario!$A$4:$G$104,3,FALSE)</f>
        <v>CADASTRO DE REDES</v>
      </c>
      <c r="D84" s="77" t="str">
        <f>VLOOKUP(A84,Preco.Unitario!$A$4:$G$104,4,FALSE)</f>
        <v>m</v>
      </c>
      <c r="E84" s="58">
        <f>$D$6</f>
        <v>1</v>
      </c>
      <c r="F84" s="79">
        <f>VLOOKUP(A84,Preco.Unitario!$A$4:$G$104,7,FALSE)</f>
        <v>0</v>
      </c>
      <c r="G84" s="79">
        <f>E84*F84</f>
        <v>0</v>
      </c>
      <c r="H84" s="34"/>
      <c r="I84" s="34"/>
      <c r="J84" s="34"/>
      <c r="K84" s="34"/>
      <c r="L84" s="34"/>
      <c r="M84" s="34"/>
      <c r="N84" s="34"/>
      <c r="O84" s="34"/>
      <c r="P84" s="34"/>
      <c r="Q84" s="34"/>
      <c r="R84" s="34"/>
      <c r="S84" s="34"/>
      <c r="T84" s="34"/>
      <c r="U84" s="34"/>
      <c r="V84" s="34"/>
      <c r="W84" s="34"/>
      <c r="X84" s="34"/>
      <c r="Y84" s="34"/>
      <c r="Z84" s="28"/>
    </row>
    <row r="85" spans="1:26" ht="11.25" customHeight="1" x14ac:dyDescent="0.2">
      <c r="A85" s="83"/>
      <c r="B85" s="84"/>
      <c r="C85" s="408" t="s">
        <v>153</v>
      </c>
      <c r="D85" s="409"/>
      <c r="E85" s="409"/>
      <c r="F85" s="410"/>
      <c r="G85" s="85">
        <f>SUM(G69:G84)</f>
        <v>0</v>
      </c>
      <c r="H85" s="34"/>
      <c r="I85" s="34"/>
      <c r="J85" s="34"/>
      <c r="K85" s="34"/>
      <c r="L85" s="34"/>
      <c r="M85" s="34"/>
      <c r="N85" s="34"/>
      <c r="O85" s="34"/>
      <c r="P85" s="34"/>
      <c r="Q85" s="34"/>
      <c r="R85" s="34"/>
      <c r="S85" s="34"/>
      <c r="T85" s="34"/>
      <c r="U85" s="34"/>
      <c r="V85" s="34"/>
      <c r="W85" s="34"/>
      <c r="X85" s="34"/>
      <c r="Y85" s="34"/>
      <c r="Z85" s="28"/>
    </row>
    <row r="86" spans="1:26" ht="11.25" customHeight="1" x14ac:dyDescent="0.2">
      <c r="A86" s="32" t="str">
        <f>$A$3</f>
        <v>1.1</v>
      </c>
      <c r="B86" s="43" t="s">
        <v>160</v>
      </c>
      <c r="C86" s="411" t="s">
        <v>161</v>
      </c>
      <c r="D86" s="400"/>
      <c r="E86" s="400"/>
      <c r="F86" s="400"/>
      <c r="G86" s="401"/>
      <c r="H86" s="34"/>
      <c r="I86" s="34"/>
      <c r="J86" s="34"/>
      <c r="K86" s="34"/>
      <c r="L86" s="34"/>
      <c r="M86" s="34"/>
      <c r="N86" s="34"/>
      <c r="O86" s="34"/>
      <c r="P86" s="34"/>
      <c r="Q86" s="34"/>
      <c r="R86" s="34"/>
      <c r="S86" s="34"/>
      <c r="T86" s="34"/>
      <c r="U86" s="34"/>
      <c r="V86" s="34"/>
      <c r="W86" s="34"/>
      <c r="X86" s="34"/>
      <c r="Y86" s="34"/>
      <c r="Z86" s="28"/>
    </row>
    <row r="87" spans="1:26" ht="11.25" customHeight="1" outlineLevel="1" x14ac:dyDescent="0.2">
      <c r="A87" s="44" t="s">
        <v>1</v>
      </c>
      <c r="B87" s="6" t="s">
        <v>2</v>
      </c>
      <c r="C87" s="45" t="s">
        <v>3</v>
      </c>
      <c r="D87" s="46" t="s">
        <v>4</v>
      </c>
      <c r="E87" s="46" t="s">
        <v>146</v>
      </c>
      <c r="F87" s="47" t="s">
        <v>7</v>
      </c>
      <c r="G87" s="8" t="s">
        <v>147</v>
      </c>
      <c r="H87" s="34"/>
      <c r="I87" s="34"/>
      <c r="J87" s="34"/>
      <c r="K87" s="34"/>
      <c r="L87" s="34"/>
      <c r="M87" s="34"/>
      <c r="N87" s="34"/>
      <c r="O87" s="34"/>
      <c r="P87" s="34"/>
      <c r="Q87" s="34"/>
      <c r="R87" s="34"/>
      <c r="S87" s="34"/>
      <c r="T87" s="34"/>
      <c r="U87" s="34"/>
      <c r="V87" s="34"/>
      <c r="W87" s="34"/>
      <c r="X87" s="34"/>
      <c r="Y87" s="34"/>
      <c r="Z87" s="28"/>
    </row>
    <row r="88" spans="1:26" ht="11.25" customHeight="1" outlineLevel="1" x14ac:dyDescent="0.2">
      <c r="A88" s="48">
        <v>1</v>
      </c>
      <c r="B88" s="49"/>
      <c r="C88" s="50" t="s">
        <v>148</v>
      </c>
      <c r="D88" s="51"/>
      <c r="E88" s="52"/>
      <c r="F88" s="53"/>
      <c r="G88" s="53"/>
      <c r="H88" s="34"/>
      <c r="I88" s="34"/>
      <c r="J88" s="34"/>
      <c r="K88" s="34"/>
      <c r="L88" s="34"/>
      <c r="M88" s="34"/>
      <c r="N88" s="34"/>
      <c r="O88" s="34"/>
      <c r="P88" s="34"/>
      <c r="Q88" s="34"/>
      <c r="R88" s="34"/>
      <c r="S88" s="34"/>
      <c r="T88" s="34"/>
      <c r="U88" s="34"/>
      <c r="V88" s="34"/>
      <c r="W88" s="34"/>
      <c r="X88" s="34"/>
      <c r="Y88" s="34"/>
      <c r="Z88" s="28"/>
    </row>
    <row r="89" spans="1:26" ht="11.25" customHeight="1" outlineLevel="1" x14ac:dyDescent="0.2">
      <c r="A89" s="54">
        <v>70020004</v>
      </c>
      <c r="B89" s="55" t="str">
        <f>VLOOKUP(A89,Preco.Unitario!$A$4:$G$104,2,FALSE)</f>
        <v>SABESP</v>
      </c>
      <c r="C89" s="56" t="str">
        <f>VLOOKUP(A89,Preco.Unitario!$A$4:$G$104,3,FALSE)</f>
        <v xml:space="preserve">SINALIZAÇÃO DE TRÁFEGO </v>
      </c>
      <c r="D89" s="57" t="str">
        <f>VLOOKUP(A89,Preco.Unitario!$A$4:$G$104,4,FALSE)</f>
        <v>m</v>
      </c>
      <c r="E89" s="58">
        <f>ROUNDUP(($D$5)*2+($D$6)*2,2)</f>
        <v>4.4000000000000004</v>
      </c>
      <c r="F89" s="53">
        <f>VLOOKUP(A89,Preco.Unitario!$A$4:$G$104,7,FALSE)</f>
        <v>0</v>
      </c>
      <c r="G89" s="53">
        <f>E89*F89</f>
        <v>0</v>
      </c>
      <c r="H89" s="34"/>
      <c r="I89" s="34"/>
      <c r="J89" s="34"/>
      <c r="K89" s="34"/>
      <c r="L89" s="34"/>
      <c r="M89" s="34"/>
      <c r="N89" s="34"/>
      <c r="O89" s="34"/>
      <c r="P89" s="34"/>
      <c r="Q89" s="34"/>
      <c r="R89" s="34"/>
      <c r="S89" s="34"/>
      <c r="T89" s="34"/>
      <c r="U89" s="34"/>
      <c r="V89" s="34"/>
      <c r="W89" s="34"/>
      <c r="X89" s="34"/>
      <c r="Y89" s="34"/>
      <c r="Z89" s="28"/>
    </row>
    <row r="90" spans="1:26" ht="11.25" customHeight="1" outlineLevel="1" x14ac:dyDescent="0.2">
      <c r="A90" s="86">
        <v>2</v>
      </c>
      <c r="B90" s="86"/>
      <c r="C90" s="59" t="s">
        <v>149</v>
      </c>
      <c r="D90" s="87"/>
      <c r="E90" s="88"/>
      <c r="F90" s="89"/>
      <c r="G90" s="89"/>
      <c r="H90" s="34"/>
      <c r="I90" s="34"/>
      <c r="J90" s="34"/>
      <c r="K90" s="34"/>
      <c r="L90" s="34"/>
      <c r="M90" s="34"/>
      <c r="N90" s="34"/>
      <c r="O90" s="34"/>
      <c r="P90" s="34"/>
      <c r="Q90" s="34"/>
      <c r="R90" s="34"/>
      <c r="S90" s="34"/>
      <c r="T90" s="34"/>
      <c r="U90" s="34"/>
      <c r="V90" s="34"/>
      <c r="W90" s="34"/>
      <c r="X90" s="34"/>
      <c r="Y90" s="34"/>
      <c r="Z90" s="28"/>
    </row>
    <row r="91" spans="1:26" ht="11.25" customHeight="1" outlineLevel="1" x14ac:dyDescent="0.2">
      <c r="A91" s="60">
        <v>70030042</v>
      </c>
      <c r="B91" s="61" t="str">
        <f>VLOOKUP(A91,Preco.Unitario!$A$4:$G$104,2,FALSE)</f>
        <v>SABESP</v>
      </c>
      <c r="C91" s="56" t="str">
        <f>VLOOKUP(A91,Preco.Unitario!$A$4:$G$104,3,FALSE)</f>
        <v>ESCAVAÇÃO MECANIZADA DE ÁREA EM SOLO NÃO ROCHOSO</v>
      </c>
      <c r="D91" s="62" t="str">
        <f>VLOOKUP(A91,Preco.Unitario!$A$4:$G$104,4,FALSE)</f>
        <v>m³</v>
      </c>
      <c r="E91" s="63">
        <f>$D$5*$D$6*$D$7</f>
        <v>1.44</v>
      </c>
      <c r="F91" s="64">
        <f>VLOOKUP(A91,Preco.Unitario!$A$4:$G$104,7,FALSE)</f>
        <v>0</v>
      </c>
      <c r="G91" s="64">
        <f t="shared" ref="G91:G95" si="8">E91*F91</f>
        <v>0</v>
      </c>
      <c r="H91" s="34"/>
      <c r="I91" s="34"/>
      <c r="J91" s="34"/>
      <c r="K91" s="34"/>
      <c r="L91" s="34"/>
      <c r="M91" s="34"/>
      <c r="N91" s="34"/>
      <c r="O91" s="34"/>
      <c r="P91" s="34"/>
      <c r="Q91" s="34"/>
      <c r="R91" s="34"/>
      <c r="S91" s="34"/>
      <c r="T91" s="34"/>
      <c r="U91" s="34"/>
      <c r="V91" s="34"/>
      <c r="W91" s="34"/>
      <c r="X91" s="34"/>
      <c r="Y91" s="34"/>
      <c r="Z91" s="28"/>
    </row>
    <row r="92" spans="1:26" ht="11.25" customHeight="1" outlineLevel="1" x14ac:dyDescent="0.2">
      <c r="A92" s="60">
        <v>70030090</v>
      </c>
      <c r="B92" s="61" t="str">
        <f>VLOOKUP(A92,Preco.Unitario!$A$4:$G$104,2,FALSE)</f>
        <v>SABESP</v>
      </c>
      <c r="C92" s="56" t="str">
        <f>VLOOKUP(A92,Preco.Unitario!$A$4:$G$104,3,FALSE)</f>
        <v>CARGA E DESCARGA - SOLO (A)</v>
      </c>
      <c r="D92" s="62" t="str">
        <f>VLOOKUP(A92,Preco.Unitario!$A$4:$G$104,4,FALSE)</f>
        <v>m³</v>
      </c>
      <c r="E92" s="63">
        <f>E91</f>
        <v>1.44</v>
      </c>
      <c r="F92" s="64">
        <f>VLOOKUP(A92,Preco.Unitario!$A$4:$G$104,7,FALSE)</f>
        <v>0</v>
      </c>
      <c r="G92" s="64">
        <f t="shared" si="8"/>
        <v>0</v>
      </c>
      <c r="H92" s="34"/>
      <c r="I92" s="34"/>
      <c r="J92" s="34"/>
      <c r="K92" s="34"/>
      <c r="L92" s="34"/>
      <c r="M92" s="34"/>
      <c r="N92" s="34"/>
      <c r="O92" s="34"/>
      <c r="P92" s="34"/>
      <c r="Q92" s="34"/>
      <c r="R92" s="34"/>
      <c r="S92" s="34"/>
      <c r="T92" s="34"/>
      <c r="U92" s="34"/>
      <c r="V92" s="34"/>
      <c r="W92" s="34"/>
      <c r="X92" s="34"/>
      <c r="Y92" s="34"/>
      <c r="Z92" s="28"/>
    </row>
    <row r="93" spans="1:26" ht="11.25" customHeight="1" outlineLevel="1" x14ac:dyDescent="0.2">
      <c r="A93" s="60">
        <v>70030091</v>
      </c>
      <c r="B93" s="61" t="str">
        <f>VLOOKUP(A93,Preco.Unitario!$A$4:$G$104,2,FALSE)</f>
        <v>SABESP</v>
      </c>
      <c r="C93" s="56" t="str">
        <f>VLOOKUP(A93,Preco.Unitario!$A$4:$G$104,3,FALSE)</f>
        <v>TRANSPORTE DE MATERIAL ESCAVADO - SOLO (A)  - PERCURSO DE 10KM</v>
      </c>
      <c r="D93" s="62" t="str">
        <f>VLOOKUP(A93,Preco.Unitario!$A$4:$G$104,4,FALSE)</f>
        <v>m³Q</v>
      </c>
      <c r="E93" s="63">
        <f>E91*10</f>
        <v>14.399999999999999</v>
      </c>
      <c r="F93" s="64">
        <f>VLOOKUP(A93,Preco.Unitario!$A$4:$G$104,7,FALSE)</f>
        <v>0</v>
      </c>
      <c r="G93" s="64">
        <f t="shared" si="8"/>
        <v>0</v>
      </c>
      <c r="H93" s="34"/>
      <c r="I93" s="34"/>
      <c r="J93" s="34"/>
      <c r="K93" s="34"/>
      <c r="L93" s="34"/>
      <c r="M93" s="34"/>
      <c r="N93" s="34"/>
      <c r="O93" s="34"/>
      <c r="P93" s="34"/>
      <c r="Q93" s="34"/>
      <c r="R93" s="34"/>
      <c r="S93" s="34"/>
      <c r="T93" s="34"/>
      <c r="U93" s="34"/>
      <c r="V93" s="34"/>
      <c r="W93" s="34"/>
      <c r="X93" s="34"/>
      <c r="Y93" s="34"/>
      <c r="Z93" s="28"/>
    </row>
    <row r="94" spans="1:26" ht="11.25" customHeight="1" outlineLevel="1" x14ac:dyDescent="0.2">
      <c r="A94" s="60">
        <v>70030031</v>
      </c>
      <c r="B94" s="61" t="str">
        <f>VLOOKUP(A94,Preco.Unitario!$A$4:$G$104,2,FALSE)</f>
        <v>SABESP</v>
      </c>
      <c r="C94" s="56" t="str">
        <f>VLOOKUP(A94,Preco.Unitario!$A$4:$G$104,3,FALSE)</f>
        <v>ATERRO DE VALAS, POÇOS E CAVAS COMPACTADO MECANICAMENTE, SEM CONTROLE DO G.C. (C)</v>
      </c>
      <c r="D94" s="62" t="str">
        <f>VLOOKUP(A94,Preco.Unitario!$A$4:$G$104,4,FALSE)</f>
        <v>m³</v>
      </c>
      <c r="E94" s="63">
        <f>E91</f>
        <v>1.44</v>
      </c>
      <c r="F94" s="64">
        <f>VLOOKUP(A94,Preco.Unitario!$A$4:$G$104,7,FALSE)</f>
        <v>0</v>
      </c>
      <c r="G94" s="64">
        <f t="shared" si="8"/>
        <v>0</v>
      </c>
      <c r="H94" s="34"/>
      <c r="I94" s="34"/>
      <c r="J94" s="34"/>
      <c r="K94" s="34"/>
      <c r="L94" s="34"/>
      <c r="M94" s="34"/>
      <c r="N94" s="34"/>
      <c r="O94" s="34"/>
      <c r="P94" s="34"/>
      <c r="Q94" s="34"/>
      <c r="R94" s="34"/>
      <c r="S94" s="34"/>
      <c r="T94" s="34"/>
      <c r="U94" s="34"/>
      <c r="V94" s="34"/>
      <c r="W94" s="34"/>
      <c r="X94" s="34"/>
      <c r="Y94" s="34"/>
      <c r="Z94" s="28"/>
    </row>
    <row r="95" spans="1:26" ht="11.25" customHeight="1" outlineLevel="1" x14ac:dyDescent="0.2">
      <c r="A95" s="60">
        <v>70030044</v>
      </c>
      <c r="B95" s="61" t="str">
        <f>VLOOKUP(A95,Preco.Unitario!$A$4:$G$104,2,FALSE)</f>
        <v>SABESP</v>
      </c>
      <c r="C95" s="67" t="str">
        <f>VLOOKUP(A95,Preco.Unitario!$A$4:$G$104,3,FALSE)</f>
        <v>ESCAVAÇÃO EM JAZIDA DE SOLO</v>
      </c>
      <c r="D95" s="62" t="str">
        <f>VLOOKUP(A95,Preco.Unitario!$A$4:$G$104,4,FALSE)</f>
        <v>m³</v>
      </c>
      <c r="E95" s="63">
        <f>E91</f>
        <v>1.44</v>
      </c>
      <c r="F95" s="64">
        <f>VLOOKUP(A95,Preco.Unitario!$A$4:$G$104,7,FALSE)</f>
        <v>0</v>
      </c>
      <c r="G95" s="64">
        <f t="shared" si="8"/>
        <v>0</v>
      </c>
      <c r="H95" s="34"/>
      <c r="I95" s="34"/>
      <c r="J95" s="34"/>
      <c r="K95" s="34"/>
      <c r="L95" s="34"/>
      <c r="M95" s="34"/>
      <c r="N95" s="34"/>
      <c r="O95" s="34"/>
      <c r="P95" s="34"/>
      <c r="Q95" s="34"/>
      <c r="R95" s="34"/>
      <c r="S95" s="34"/>
      <c r="T95" s="34"/>
      <c r="U95" s="34"/>
      <c r="V95" s="34"/>
      <c r="W95" s="34"/>
      <c r="X95" s="34"/>
      <c r="Y95" s="34"/>
      <c r="Z95" s="28"/>
    </row>
    <row r="96" spans="1:26" ht="11.25" customHeight="1" outlineLevel="1" x14ac:dyDescent="0.2">
      <c r="A96" s="48">
        <v>3</v>
      </c>
      <c r="B96" s="68"/>
      <c r="C96" s="59" t="s">
        <v>150</v>
      </c>
      <c r="D96" s="69"/>
      <c r="E96" s="70"/>
      <c r="F96" s="71"/>
      <c r="G96" s="71"/>
      <c r="H96" s="34"/>
      <c r="I96" s="34"/>
      <c r="J96" s="34"/>
      <c r="K96" s="34"/>
      <c r="L96" s="34"/>
      <c r="M96" s="34"/>
      <c r="N96" s="34"/>
      <c r="O96" s="34"/>
      <c r="P96" s="34"/>
      <c r="Q96" s="34"/>
      <c r="R96" s="34"/>
      <c r="S96" s="34"/>
      <c r="T96" s="34"/>
      <c r="U96" s="34"/>
      <c r="V96" s="34"/>
      <c r="W96" s="34"/>
      <c r="X96" s="34"/>
      <c r="Y96" s="34"/>
      <c r="Z96" s="28"/>
    </row>
    <row r="97" spans="1:26" ht="11.25" customHeight="1" outlineLevel="1" x14ac:dyDescent="0.2">
      <c r="A97" s="73" t="s">
        <v>125</v>
      </c>
      <c r="B97" s="68" t="str">
        <f>VLOOKUP(A97,Preco.Unitario!$A$4:$G$104,2,FALSE)</f>
        <v>SABESP INSUMO</v>
      </c>
      <c r="C97" s="20" t="str">
        <f>VLOOKUP(A97,Preco.Unitario!$A$4:$G$104,3,FALSE)</f>
        <v>ENCANADOR</v>
      </c>
      <c r="D97" s="69" t="str">
        <f>VLOOKUP(A97,Preco.Unitario!$A$4:$G$104,4,FALSE)</f>
        <v>H</v>
      </c>
      <c r="E97" s="74">
        <f>F9</f>
        <v>7.5</v>
      </c>
      <c r="F97" s="71">
        <f>VLOOKUP(A97,Preco.Unitario!$A$4:$G$104,7,FALSE)</f>
        <v>0</v>
      </c>
      <c r="G97" s="71">
        <f t="shared" ref="G97:G99" si="9">E97*F97</f>
        <v>0</v>
      </c>
      <c r="H97" s="34"/>
      <c r="I97" s="34"/>
      <c r="J97" s="34"/>
      <c r="K97" s="34"/>
      <c r="L97" s="34"/>
      <c r="M97" s="34"/>
      <c r="N97" s="34"/>
      <c r="O97" s="34"/>
      <c r="P97" s="34"/>
      <c r="Q97" s="34"/>
      <c r="R97" s="34"/>
      <c r="S97" s="34"/>
      <c r="T97" s="34"/>
      <c r="U97" s="34"/>
      <c r="V97" s="34"/>
      <c r="W97" s="34"/>
      <c r="X97" s="34"/>
      <c r="Y97" s="34"/>
      <c r="Z97" s="28"/>
    </row>
    <row r="98" spans="1:26" ht="11.25" customHeight="1" outlineLevel="1" x14ac:dyDescent="0.2">
      <c r="A98" s="73" t="s">
        <v>123</v>
      </c>
      <c r="B98" s="68" t="str">
        <f>VLOOKUP(A98,Preco.Unitario!$A$4:$G$104,2,FALSE)</f>
        <v>SABESP INSUMO</v>
      </c>
      <c r="C98" s="20" t="str">
        <f>VLOOKUP(A98,Preco.Unitario!$A$4:$G$104,3,FALSE)</f>
        <v>AJUDANTE</v>
      </c>
      <c r="D98" s="69" t="str">
        <f>VLOOKUP(A98,Preco.Unitario!$A$4:$G$104,4,FALSE)</f>
        <v>H</v>
      </c>
      <c r="E98" s="74">
        <f>F9</f>
        <v>7.5</v>
      </c>
      <c r="F98" s="71">
        <f>VLOOKUP(A98,Preco.Unitario!$A$4:$G$104,7,FALSE)</f>
        <v>0</v>
      </c>
      <c r="G98" s="71">
        <f t="shared" si="9"/>
        <v>0</v>
      </c>
      <c r="H98" s="39"/>
      <c r="I98" s="39"/>
      <c r="J98" s="39"/>
      <c r="K98" s="39"/>
      <c r="L98" s="39"/>
      <c r="M98" s="39"/>
      <c r="N98" s="39"/>
      <c r="O98" s="39"/>
      <c r="P98" s="39"/>
      <c r="Q98" s="39"/>
      <c r="R98" s="39"/>
      <c r="S98" s="39"/>
      <c r="T98" s="39"/>
      <c r="U98" s="39"/>
      <c r="V98" s="39"/>
      <c r="W98" s="39"/>
      <c r="X98" s="39"/>
      <c r="Y98" s="39"/>
      <c r="Z98" s="28"/>
    </row>
    <row r="99" spans="1:26" ht="11.25" customHeight="1" outlineLevel="1" x14ac:dyDescent="0.2">
      <c r="A99" s="75" t="s">
        <v>114</v>
      </c>
      <c r="B99" s="68" t="str">
        <f>VLOOKUP(A99,Preco.Unitario!$A$4:$G$104,2,FALSE)</f>
        <v>SABESP INSUMO</v>
      </c>
      <c r="C99" s="20" t="str">
        <f>VLOOKUP(A99,Preco.Unitario!$A$4:$G$104,3,FALSE)</f>
        <v>CAMINHÃO - CARROCERIA FIXA ABERTA DE MADEIRA COM CAPACIDADE 5 T *160CV - À DISPOSIÇÃO</v>
      </c>
      <c r="D99" s="69" t="str">
        <f>VLOOKUP(A99,Preco.Unitario!$A$4:$G$104,4,FALSE)</f>
        <v>H</v>
      </c>
      <c r="E99" s="74">
        <f>E98</f>
        <v>7.5</v>
      </c>
      <c r="F99" s="71">
        <f>VLOOKUP(A99,Preco.Unitario!$A$4:$G$104,7,FALSE)</f>
        <v>0</v>
      </c>
      <c r="G99" s="71">
        <f t="shared" si="9"/>
        <v>0</v>
      </c>
      <c r="H99" s="39"/>
      <c r="I99" s="39"/>
      <c r="J99" s="39"/>
      <c r="K99" s="39"/>
      <c r="L99" s="39"/>
      <c r="M99" s="39"/>
      <c r="N99" s="39"/>
      <c r="O99" s="39"/>
      <c r="P99" s="39"/>
      <c r="Q99" s="39"/>
      <c r="R99" s="39"/>
      <c r="S99" s="39"/>
      <c r="T99" s="39"/>
      <c r="U99" s="39"/>
      <c r="V99" s="39"/>
      <c r="W99" s="39"/>
      <c r="X99" s="39"/>
      <c r="Y99" s="39"/>
      <c r="Z99" s="28"/>
    </row>
    <row r="100" spans="1:26" ht="11.25" customHeight="1" outlineLevel="1" x14ac:dyDescent="0.2">
      <c r="A100" s="48">
        <v>4</v>
      </c>
      <c r="B100" s="48"/>
      <c r="C100" s="80" t="s">
        <v>151</v>
      </c>
      <c r="D100" s="51"/>
      <c r="E100" s="52"/>
      <c r="F100" s="53"/>
      <c r="G100" s="53"/>
      <c r="H100" s="39"/>
      <c r="I100" s="39"/>
      <c r="J100" s="39"/>
      <c r="K100" s="39"/>
      <c r="L100" s="39"/>
      <c r="M100" s="39"/>
      <c r="N100" s="39"/>
      <c r="O100" s="39"/>
      <c r="P100" s="39"/>
      <c r="Q100" s="39"/>
      <c r="R100" s="39"/>
      <c r="S100" s="39"/>
      <c r="T100" s="39"/>
      <c r="U100" s="39"/>
      <c r="V100" s="39"/>
      <c r="W100" s="39"/>
      <c r="X100" s="39"/>
      <c r="Y100" s="39"/>
      <c r="Z100" s="28"/>
    </row>
    <row r="101" spans="1:26" ht="11.25" customHeight="1" outlineLevel="1" x14ac:dyDescent="0.2">
      <c r="A101" s="54">
        <v>70050001</v>
      </c>
      <c r="B101" s="76" t="str">
        <f>VLOOKUP(A101,Preco.Unitario!$A$4:$G$104,2,FALSE)</f>
        <v>SABESP</v>
      </c>
      <c r="C101" s="56" t="str">
        <f>VLOOKUP(A101,Preco.Unitario!$A$4:$G$104,3,FALSE)</f>
        <v>ESGOTAMENTO COM BOMBAS DE SUPERFÍCIE OU SUBMERSAS</v>
      </c>
      <c r="D101" s="77" t="str">
        <f>VLOOKUP(A101,Preco.Unitario!$A$4:$G$104,4,FALSE)</f>
        <v>HPH</v>
      </c>
      <c r="E101" s="82">
        <v>1</v>
      </c>
      <c r="F101" s="79">
        <f>VLOOKUP(A101,Preco.Unitario!$A$4:$G$104,7,FALSE)</f>
        <v>0</v>
      </c>
      <c r="G101" s="79">
        <f>E101*F101</f>
        <v>0</v>
      </c>
      <c r="H101" s="34"/>
      <c r="I101" s="34"/>
      <c r="J101" s="34"/>
      <c r="K101" s="34"/>
      <c r="L101" s="34"/>
      <c r="M101" s="34"/>
      <c r="N101" s="34"/>
      <c r="O101" s="34"/>
      <c r="P101" s="34"/>
      <c r="Q101" s="34"/>
      <c r="R101" s="34"/>
      <c r="S101" s="34"/>
      <c r="T101" s="34"/>
      <c r="U101" s="34"/>
      <c r="V101" s="34"/>
      <c r="W101" s="34"/>
      <c r="X101" s="34"/>
      <c r="Y101" s="34"/>
      <c r="Z101" s="28"/>
    </row>
    <row r="102" spans="1:26" ht="11.25" customHeight="1" outlineLevel="1" x14ac:dyDescent="0.2">
      <c r="A102" s="48">
        <v>5</v>
      </c>
      <c r="B102" s="48"/>
      <c r="C102" s="80" t="s">
        <v>152</v>
      </c>
      <c r="D102" s="51"/>
      <c r="E102" s="52"/>
      <c r="F102" s="53"/>
      <c r="G102" s="53"/>
      <c r="H102" s="34"/>
      <c r="I102" s="34"/>
      <c r="J102" s="34"/>
      <c r="K102" s="34"/>
      <c r="L102" s="34"/>
      <c r="M102" s="34"/>
      <c r="N102" s="34"/>
      <c r="O102" s="34"/>
      <c r="P102" s="34"/>
      <c r="Q102" s="34"/>
      <c r="R102" s="34"/>
      <c r="S102" s="34"/>
      <c r="T102" s="34"/>
      <c r="U102" s="34"/>
      <c r="V102" s="34"/>
      <c r="W102" s="34"/>
      <c r="X102" s="34"/>
      <c r="Y102" s="34"/>
      <c r="Z102" s="28"/>
    </row>
    <row r="103" spans="1:26" ht="11.25" customHeight="1" outlineLevel="1" x14ac:dyDescent="0.2">
      <c r="A103" s="54">
        <v>70010005</v>
      </c>
      <c r="B103" s="76" t="str">
        <f>VLOOKUP(A103,Preco.Unitario!$A$4:$G$104,2,FALSE)</f>
        <v>SABESP</v>
      </c>
      <c r="C103" s="56" t="str">
        <f>VLOOKUP(A103,Preco.Unitario!$A$4:$G$104,3,FALSE)</f>
        <v>CADASTRO DE REDES</v>
      </c>
      <c r="D103" s="77" t="str">
        <f>VLOOKUP(A103,Preco.Unitario!$A$4:$G$104,4,FALSE)</f>
        <v>m</v>
      </c>
      <c r="E103" s="58">
        <f>$D$6</f>
        <v>1</v>
      </c>
      <c r="F103" s="79">
        <f>VLOOKUP(A103,Preco.Unitario!$A$4:$G$104,7,FALSE)</f>
        <v>0</v>
      </c>
      <c r="G103" s="79">
        <f>E103*F103</f>
        <v>0</v>
      </c>
      <c r="H103" s="34"/>
      <c r="I103" s="34"/>
      <c r="J103" s="34"/>
      <c r="K103" s="34"/>
      <c r="L103" s="34"/>
      <c r="M103" s="34"/>
      <c r="N103" s="34"/>
      <c r="O103" s="34"/>
      <c r="P103" s="34"/>
      <c r="Q103" s="34"/>
      <c r="R103" s="34"/>
      <c r="S103" s="34"/>
      <c r="T103" s="34"/>
      <c r="U103" s="34"/>
      <c r="V103" s="34"/>
      <c r="W103" s="34"/>
      <c r="X103" s="34"/>
      <c r="Y103" s="34"/>
      <c r="Z103" s="28"/>
    </row>
    <row r="104" spans="1:26" ht="11.25" customHeight="1" x14ac:dyDescent="0.2">
      <c r="A104" s="83"/>
      <c r="B104" s="84"/>
      <c r="C104" s="408" t="s">
        <v>153</v>
      </c>
      <c r="D104" s="409"/>
      <c r="E104" s="409"/>
      <c r="F104" s="410"/>
      <c r="G104" s="85">
        <f>SUM(G88:G103)</f>
        <v>0</v>
      </c>
      <c r="H104" s="34"/>
      <c r="I104" s="34"/>
      <c r="J104" s="34"/>
      <c r="K104" s="34"/>
      <c r="L104" s="34"/>
      <c r="M104" s="34"/>
      <c r="N104" s="34"/>
      <c r="O104" s="34"/>
      <c r="P104" s="34"/>
      <c r="Q104" s="34"/>
      <c r="R104" s="34"/>
      <c r="S104" s="34"/>
      <c r="T104" s="34"/>
      <c r="U104" s="34"/>
      <c r="V104" s="34"/>
      <c r="W104" s="34"/>
      <c r="X104" s="34"/>
      <c r="Y104" s="34"/>
      <c r="Z104" s="28"/>
    </row>
    <row r="105" spans="1:26" ht="11.25" customHeight="1" x14ac:dyDescent="0.2">
      <c r="A105" s="90"/>
      <c r="B105" s="90"/>
      <c r="C105" s="39"/>
      <c r="D105" s="91"/>
      <c r="E105" s="39"/>
      <c r="F105" s="39"/>
      <c r="G105" s="39"/>
      <c r="H105" s="39"/>
      <c r="I105" s="39"/>
      <c r="J105" s="39"/>
      <c r="K105" s="39"/>
      <c r="L105" s="39"/>
      <c r="M105" s="39"/>
      <c r="N105" s="39"/>
      <c r="O105" s="39"/>
      <c r="P105" s="39"/>
      <c r="Q105" s="39"/>
      <c r="R105" s="39"/>
      <c r="S105" s="39"/>
      <c r="T105" s="39"/>
      <c r="U105" s="39"/>
      <c r="V105" s="39"/>
      <c r="W105" s="39"/>
      <c r="X105" s="39"/>
      <c r="Y105" s="39"/>
      <c r="Z105" s="28"/>
    </row>
    <row r="106" spans="1:26" ht="11.25" customHeight="1" x14ac:dyDescent="0.2">
      <c r="A106" s="90"/>
      <c r="B106" s="90"/>
      <c r="C106" s="39"/>
      <c r="D106" s="91"/>
      <c r="E106" s="39"/>
      <c r="F106" s="39"/>
      <c r="G106" s="39"/>
      <c r="H106" s="39"/>
      <c r="I106" s="39"/>
      <c r="J106" s="39"/>
      <c r="K106" s="39"/>
      <c r="L106" s="39"/>
      <c r="M106" s="39"/>
      <c r="N106" s="39"/>
      <c r="O106" s="39"/>
      <c r="P106" s="39"/>
      <c r="Q106" s="39"/>
      <c r="R106" s="39"/>
      <c r="S106" s="39"/>
      <c r="T106" s="39"/>
      <c r="U106" s="39"/>
      <c r="V106" s="39"/>
      <c r="W106" s="39"/>
      <c r="X106" s="39"/>
      <c r="Y106" s="39"/>
      <c r="Z106" s="28"/>
    </row>
    <row r="107" spans="1:26" ht="11.25" customHeight="1" x14ac:dyDescent="0.2">
      <c r="A107" s="90"/>
      <c r="B107" s="90"/>
      <c r="C107" s="39"/>
      <c r="D107" s="91"/>
      <c r="E107" s="39"/>
      <c r="F107" s="39"/>
      <c r="G107" s="39"/>
      <c r="H107" s="39"/>
      <c r="I107" s="39"/>
      <c r="J107" s="39"/>
      <c r="K107" s="39"/>
      <c r="L107" s="39"/>
      <c r="M107" s="39"/>
      <c r="N107" s="39"/>
      <c r="O107" s="39"/>
      <c r="P107" s="39"/>
      <c r="Q107" s="39"/>
      <c r="R107" s="39"/>
      <c r="S107" s="39"/>
      <c r="T107" s="39"/>
      <c r="U107" s="39"/>
      <c r="V107" s="39"/>
      <c r="W107" s="39"/>
      <c r="X107" s="39"/>
      <c r="Y107" s="39"/>
      <c r="Z107" s="28"/>
    </row>
    <row r="108" spans="1:26" ht="11.25" customHeight="1" x14ac:dyDescent="0.2">
      <c r="A108" s="90"/>
      <c r="B108" s="90"/>
      <c r="C108" s="39"/>
      <c r="D108" s="91"/>
      <c r="E108" s="39"/>
      <c r="F108" s="39"/>
      <c r="G108" s="39"/>
      <c r="H108" s="39"/>
      <c r="I108" s="39"/>
      <c r="J108" s="39"/>
      <c r="K108" s="39"/>
      <c r="L108" s="39"/>
      <c r="M108" s="39"/>
      <c r="N108" s="39"/>
      <c r="O108" s="39"/>
      <c r="P108" s="39"/>
      <c r="Q108" s="39"/>
      <c r="R108" s="39"/>
      <c r="S108" s="39"/>
      <c r="T108" s="39"/>
      <c r="U108" s="39"/>
      <c r="V108" s="39"/>
      <c r="W108" s="39"/>
      <c r="X108" s="39"/>
      <c r="Y108" s="39"/>
      <c r="Z108" s="28"/>
    </row>
    <row r="109" spans="1:26" ht="11.25" customHeight="1" x14ac:dyDescent="0.2">
      <c r="A109" s="90"/>
      <c r="B109" s="90"/>
      <c r="C109" s="39"/>
      <c r="D109" s="91"/>
      <c r="E109" s="39"/>
      <c r="F109" s="39"/>
      <c r="G109" s="39"/>
      <c r="H109" s="39"/>
      <c r="I109" s="39"/>
      <c r="J109" s="39"/>
      <c r="K109" s="39"/>
      <c r="L109" s="39"/>
      <c r="M109" s="39"/>
      <c r="N109" s="39"/>
      <c r="O109" s="39"/>
      <c r="P109" s="39"/>
      <c r="Q109" s="39"/>
      <c r="R109" s="39"/>
      <c r="S109" s="39"/>
      <c r="T109" s="39"/>
      <c r="U109" s="39"/>
      <c r="V109" s="39"/>
      <c r="W109" s="39"/>
      <c r="X109" s="39"/>
      <c r="Y109" s="39"/>
      <c r="Z109" s="28"/>
    </row>
    <row r="110" spans="1:26" ht="11.25" customHeight="1" x14ac:dyDescent="0.2">
      <c r="A110" s="90"/>
      <c r="B110" s="90"/>
      <c r="C110" s="39"/>
      <c r="D110" s="91"/>
      <c r="E110" s="39"/>
      <c r="F110" s="39"/>
      <c r="G110" s="39"/>
      <c r="H110" s="39"/>
      <c r="I110" s="39"/>
      <c r="J110" s="39"/>
      <c r="K110" s="39"/>
      <c r="L110" s="39"/>
      <c r="M110" s="39"/>
      <c r="N110" s="39"/>
      <c r="O110" s="39"/>
      <c r="P110" s="39"/>
      <c r="Q110" s="39"/>
      <c r="R110" s="39"/>
      <c r="S110" s="39"/>
      <c r="T110" s="39"/>
      <c r="U110" s="39"/>
      <c r="V110" s="39"/>
      <c r="W110" s="39"/>
      <c r="X110" s="39"/>
      <c r="Y110" s="39"/>
      <c r="Z110" s="28"/>
    </row>
    <row r="111" spans="1:26" ht="11.25" customHeight="1" x14ac:dyDescent="0.2">
      <c r="A111" s="90"/>
      <c r="B111" s="90"/>
      <c r="C111" s="39"/>
      <c r="D111" s="91"/>
      <c r="E111" s="39"/>
      <c r="F111" s="39"/>
      <c r="G111" s="39"/>
      <c r="H111" s="39"/>
      <c r="I111" s="39"/>
      <c r="J111" s="39"/>
      <c r="K111" s="39"/>
      <c r="L111" s="39"/>
      <c r="M111" s="39"/>
      <c r="N111" s="39"/>
      <c r="O111" s="39"/>
      <c r="P111" s="39"/>
      <c r="Q111" s="39"/>
      <c r="R111" s="39"/>
      <c r="S111" s="39"/>
      <c r="T111" s="39"/>
      <c r="U111" s="39"/>
      <c r="V111" s="39"/>
      <c r="W111" s="39"/>
      <c r="X111" s="39"/>
      <c r="Y111" s="39"/>
      <c r="Z111" s="28"/>
    </row>
    <row r="112" spans="1:26" ht="11.25" customHeight="1" x14ac:dyDescent="0.2">
      <c r="A112" s="90"/>
      <c r="B112" s="90"/>
      <c r="C112" s="39"/>
      <c r="D112" s="91"/>
      <c r="E112" s="39"/>
      <c r="F112" s="39"/>
      <c r="G112" s="39"/>
      <c r="H112" s="39"/>
      <c r="I112" s="39"/>
      <c r="J112" s="39"/>
      <c r="K112" s="39"/>
      <c r="L112" s="39"/>
      <c r="M112" s="39"/>
      <c r="N112" s="39"/>
      <c r="O112" s="39"/>
      <c r="P112" s="39"/>
      <c r="Q112" s="39"/>
      <c r="R112" s="39"/>
      <c r="S112" s="39"/>
      <c r="T112" s="39"/>
      <c r="U112" s="39"/>
      <c r="V112" s="39"/>
      <c r="W112" s="39"/>
      <c r="X112" s="39"/>
      <c r="Y112" s="39"/>
      <c r="Z112" s="28"/>
    </row>
    <row r="113" spans="1:26" ht="11.25" customHeight="1" x14ac:dyDescent="0.2">
      <c r="A113" s="90"/>
      <c r="B113" s="90"/>
      <c r="C113" s="39"/>
      <c r="D113" s="91"/>
      <c r="E113" s="39"/>
      <c r="F113" s="39"/>
      <c r="G113" s="39"/>
      <c r="H113" s="39"/>
      <c r="I113" s="39"/>
      <c r="J113" s="39"/>
      <c r="K113" s="39"/>
      <c r="L113" s="39"/>
      <c r="M113" s="39"/>
      <c r="N113" s="39"/>
      <c r="O113" s="39"/>
      <c r="P113" s="39"/>
      <c r="Q113" s="39"/>
      <c r="R113" s="39"/>
      <c r="S113" s="39"/>
      <c r="T113" s="39"/>
      <c r="U113" s="39"/>
      <c r="V113" s="39"/>
      <c r="W113" s="39"/>
      <c r="X113" s="39"/>
      <c r="Y113" s="39"/>
      <c r="Z113" s="28"/>
    </row>
    <row r="114" spans="1:26" ht="11.25" customHeight="1" x14ac:dyDescent="0.2">
      <c r="A114" s="90"/>
      <c r="B114" s="90"/>
      <c r="C114" s="39"/>
      <c r="D114" s="91"/>
      <c r="E114" s="39"/>
      <c r="F114" s="39"/>
      <c r="G114" s="39"/>
      <c r="H114" s="39"/>
      <c r="I114" s="39"/>
      <c r="J114" s="39"/>
      <c r="K114" s="39"/>
      <c r="L114" s="39"/>
      <c r="M114" s="39"/>
      <c r="N114" s="39"/>
      <c r="O114" s="39"/>
      <c r="P114" s="39"/>
      <c r="Q114" s="39"/>
      <c r="R114" s="39"/>
      <c r="S114" s="39"/>
      <c r="T114" s="39"/>
      <c r="U114" s="39"/>
      <c r="V114" s="39"/>
      <c r="W114" s="39"/>
      <c r="X114" s="39"/>
      <c r="Y114" s="39"/>
      <c r="Z114" s="28"/>
    </row>
    <row r="115" spans="1:26" ht="11.25" customHeight="1" x14ac:dyDescent="0.2">
      <c r="A115" s="90"/>
      <c r="B115" s="90"/>
      <c r="C115" s="39"/>
      <c r="D115" s="91"/>
      <c r="E115" s="39"/>
      <c r="F115" s="39"/>
      <c r="G115" s="39"/>
      <c r="H115" s="39"/>
      <c r="I115" s="39"/>
      <c r="J115" s="39"/>
      <c r="K115" s="39"/>
      <c r="L115" s="39"/>
      <c r="M115" s="39"/>
      <c r="N115" s="39"/>
      <c r="O115" s="39"/>
      <c r="P115" s="39"/>
      <c r="Q115" s="39"/>
      <c r="R115" s="39"/>
      <c r="S115" s="39"/>
      <c r="T115" s="39"/>
      <c r="U115" s="39"/>
      <c r="V115" s="39"/>
      <c r="W115" s="39"/>
      <c r="X115" s="39"/>
      <c r="Y115" s="39"/>
      <c r="Z115" s="28"/>
    </row>
    <row r="116" spans="1:26" ht="11.25" customHeight="1" x14ac:dyDescent="0.2">
      <c r="A116" s="90"/>
      <c r="B116" s="90"/>
      <c r="C116" s="39"/>
      <c r="D116" s="91"/>
      <c r="E116" s="39"/>
      <c r="F116" s="39"/>
      <c r="G116" s="39"/>
      <c r="H116" s="39"/>
      <c r="I116" s="39"/>
      <c r="J116" s="39"/>
      <c r="K116" s="39"/>
      <c r="L116" s="39"/>
      <c r="M116" s="39"/>
      <c r="N116" s="39"/>
      <c r="O116" s="39"/>
      <c r="P116" s="39"/>
      <c r="Q116" s="39"/>
      <c r="R116" s="39"/>
      <c r="S116" s="39"/>
      <c r="T116" s="39"/>
      <c r="U116" s="39"/>
      <c r="V116" s="39"/>
      <c r="W116" s="39"/>
      <c r="X116" s="39"/>
      <c r="Y116" s="39"/>
      <c r="Z116" s="28"/>
    </row>
    <row r="117" spans="1:26" ht="11.25" customHeight="1" x14ac:dyDescent="0.2">
      <c r="A117" s="90"/>
      <c r="B117" s="90"/>
      <c r="C117" s="39"/>
      <c r="D117" s="91"/>
      <c r="E117" s="39"/>
      <c r="F117" s="39"/>
      <c r="G117" s="39"/>
      <c r="H117" s="39"/>
      <c r="I117" s="39"/>
      <c r="J117" s="39"/>
      <c r="K117" s="39"/>
      <c r="L117" s="39"/>
      <c r="M117" s="39"/>
      <c r="N117" s="39"/>
      <c r="O117" s="39"/>
      <c r="P117" s="39"/>
      <c r="Q117" s="39"/>
      <c r="R117" s="39"/>
      <c r="S117" s="39"/>
      <c r="T117" s="39"/>
      <c r="U117" s="39"/>
      <c r="V117" s="39"/>
      <c r="W117" s="39"/>
      <c r="X117" s="39"/>
      <c r="Y117" s="39"/>
      <c r="Z117" s="28"/>
    </row>
    <row r="118" spans="1:26" ht="11.25" customHeight="1" x14ac:dyDescent="0.2">
      <c r="A118" s="90"/>
      <c r="B118" s="90"/>
      <c r="C118" s="39"/>
      <c r="D118" s="91"/>
      <c r="E118" s="39"/>
      <c r="F118" s="39"/>
      <c r="G118" s="39"/>
      <c r="H118" s="39"/>
      <c r="I118" s="39"/>
      <c r="J118" s="39"/>
      <c r="K118" s="39"/>
      <c r="L118" s="39"/>
      <c r="M118" s="39"/>
      <c r="N118" s="39"/>
      <c r="O118" s="39"/>
      <c r="P118" s="39"/>
      <c r="Q118" s="39"/>
      <c r="R118" s="39"/>
      <c r="S118" s="39"/>
      <c r="T118" s="39"/>
      <c r="U118" s="39"/>
      <c r="V118" s="39"/>
      <c r="W118" s="39"/>
      <c r="X118" s="39"/>
      <c r="Y118" s="39"/>
      <c r="Z118" s="28"/>
    </row>
    <row r="119" spans="1:26" ht="11.25" customHeight="1" x14ac:dyDescent="0.2">
      <c r="A119" s="90"/>
      <c r="B119" s="90"/>
      <c r="C119" s="39"/>
      <c r="D119" s="91"/>
      <c r="E119" s="39"/>
      <c r="F119" s="39"/>
      <c r="G119" s="39"/>
      <c r="H119" s="39"/>
      <c r="I119" s="39"/>
      <c r="J119" s="39"/>
      <c r="K119" s="39"/>
      <c r="L119" s="39"/>
      <c r="M119" s="39"/>
      <c r="N119" s="39"/>
      <c r="O119" s="39"/>
      <c r="P119" s="39"/>
      <c r="Q119" s="39"/>
      <c r="R119" s="39"/>
      <c r="S119" s="39"/>
      <c r="T119" s="39"/>
      <c r="U119" s="39"/>
      <c r="V119" s="39"/>
      <c r="W119" s="39"/>
      <c r="X119" s="39"/>
      <c r="Y119" s="39"/>
      <c r="Z119" s="28"/>
    </row>
    <row r="120" spans="1:26" ht="11.25" customHeight="1" x14ac:dyDescent="0.2">
      <c r="A120" s="90"/>
      <c r="B120" s="90"/>
      <c r="C120" s="39"/>
      <c r="D120" s="91"/>
      <c r="E120" s="39"/>
      <c r="F120" s="39"/>
      <c r="G120" s="39"/>
      <c r="H120" s="39"/>
      <c r="I120" s="39"/>
      <c r="J120" s="39"/>
      <c r="K120" s="39"/>
      <c r="L120" s="39"/>
      <c r="M120" s="39"/>
      <c r="N120" s="39"/>
      <c r="O120" s="39"/>
      <c r="P120" s="39"/>
      <c r="Q120" s="39"/>
      <c r="R120" s="39"/>
      <c r="S120" s="39"/>
      <c r="T120" s="39"/>
      <c r="U120" s="39"/>
      <c r="V120" s="39"/>
      <c r="W120" s="39"/>
      <c r="X120" s="39"/>
      <c r="Y120" s="39"/>
      <c r="Z120" s="28"/>
    </row>
    <row r="121" spans="1:26" ht="11.25" customHeight="1" x14ac:dyDescent="0.2">
      <c r="A121" s="90"/>
      <c r="B121" s="90"/>
      <c r="C121" s="39"/>
      <c r="D121" s="91"/>
      <c r="E121" s="39"/>
      <c r="F121" s="39"/>
      <c r="G121" s="39"/>
      <c r="H121" s="39"/>
      <c r="I121" s="39"/>
      <c r="J121" s="39"/>
      <c r="K121" s="39"/>
      <c r="L121" s="39"/>
      <c r="M121" s="39"/>
      <c r="N121" s="39"/>
      <c r="O121" s="39"/>
      <c r="P121" s="39"/>
      <c r="Q121" s="39"/>
      <c r="R121" s="39"/>
      <c r="S121" s="39"/>
      <c r="T121" s="39"/>
      <c r="U121" s="39"/>
      <c r="V121" s="39"/>
      <c r="W121" s="39"/>
      <c r="X121" s="39"/>
      <c r="Y121" s="39"/>
      <c r="Z121" s="28"/>
    </row>
    <row r="122" spans="1:26" ht="11.25" customHeight="1" x14ac:dyDescent="0.2">
      <c r="A122" s="90"/>
      <c r="B122" s="90"/>
      <c r="C122" s="39"/>
      <c r="D122" s="91"/>
      <c r="E122" s="39"/>
      <c r="F122" s="39"/>
      <c r="G122" s="39"/>
      <c r="H122" s="39"/>
      <c r="I122" s="39"/>
      <c r="J122" s="39"/>
      <c r="K122" s="39"/>
      <c r="L122" s="39"/>
      <c r="M122" s="39"/>
      <c r="N122" s="39"/>
      <c r="O122" s="39"/>
      <c r="P122" s="39"/>
      <c r="Q122" s="39"/>
      <c r="R122" s="39"/>
      <c r="S122" s="39"/>
      <c r="T122" s="39"/>
      <c r="U122" s="39"/>
      <c r="V122" s="39"/>
      <c r="W122" s="39"/>
      <c r="X122" s="39"/>
      <c r="Y122" s="39"/>
      <c r="Z122" s="28"/>
    </row>
    <row r="123" spans="1:26" ht="11.25" customHeight="1" x14ac:dyDescent="0.2">
      <c r="A123" s="90"/>
      <c r="B123" s="90"/>
      <c r="C123" s="39"/>
      <c r="D123" s="91"/>
      <c r="E123" s="39"/>
      <c r="F123" s="39"/>
      <c r="G123" s="39"/>
      <c r="H123" s="39"/>
      <c r="I123" s="39"/>
      <c r="J123" s="39"/>
      <c r="K123" s="39"/>
      <c r="L123" s="39"/>
      <c r="M123" s="39"/>
      <c r="N123" s="39"/>
      <c r="O123" s="39"/>
      <c r="P123" s="39"/>
      <c r="Q123" s="39"/>
      <c r="R123" s="39"/>
      <c r="S123" s="39"/>
      <c r="T123" s="39"/>
      <c r="U123" s="39"/>
      <c r="V123" s="39"/>
      <c r="W123" s="39"/>
      <c r="X123" s="39"/>
      <c r="Y123" s="39"/>
      <c r="Z123" s="28"/>
    </row>
    <row r="124" spans="1:26" ht="11.25" customHeight="1" x14ac:dyDescent="0.2">
      <c r="A124" s="90"/>
      <c r="B124" s="90"/>
      <c r="C124" s="39"/>
      <c r="D124" s="91"/>
      <c r="E124" s="39"/>
      <c r="F124" s="39"/>
      <c r="G124" s="39"/>
      <c r="H124" s="39"/>
      <c r="I124" s="39"/>
      <c r="J124" s="39"/>
      <c r="K124" s="39"/>
      <c r="L124" s="39"/>
      <c r="M124" s="39"/>
      <c r="N124" s="39"/>
      <c r="O124" s="39"/>
      <c r="P124" s="39"/>
      <c r="Q124" s="39"/>
      <c r="R124" s="39"/>
      <c r="S124" s="39"/>
      <c r="T124" s="39"/>
      <c r="U124" s="39"/>
      <c r="V124" s="39"/>
      <c r="W124" s="39"/>
      <c r="X124" s="39"/>
      <c r="Y124" s="39"/>
      <c r="Z124" s="28"/>
    </row>
    <row r="125" spans="1:26" ht="11.25" customHeight="1" x14ac:dyDescent="0.2">
      <c r="A125" s="90"/>
      <c r="B125" s="90"/>
      <c r="C125" s="39"/>
      <c r="D125" s="91"/>
      <c r="E125" s="39"/>
      <c r="F125" s="39"/>
      <c r="G125" s="39"/>
      <c r="H125" s="39"/>
      <c r="I125" s="39"/>
      <c r="J125" s="39"/>
      <c r="K125" s="39"/>
      <c r="L125" s="39"/>
      <c r="M125" s="39"/>
      <c r="N125" s="39"/>
      <c r="O125" s="39"/>
      <c r="P125" s="39"/>
      <c r="Q125" s="39"/>
      <c r="R125" s="39"/>
      <c r="S125" s="39"/>
      <c r="T125" s="39"/>
      <c r="U125" s="39"/>
      <c r="V125" s="39"/>
      <c r="W125" s="39"/>
      <c r="X125" s="39"/>
      <c r="Y125" s="39"/>
      <c r="Z125" s="28"/>
    </row>
    <row r="126" spans="1:26" ht="11.25" customHeight="1" x14ac:dyDescent="0.2">
      <c r="A126" s="90"/>
      <c r="B126" s="90"/>
      <c r="C126" s="39"/>
      <c r="D126" s="91"/>
      <c r="E126" s="39"/>
      <c r="F126" s="39"/>
      <c r="G126" s="39"/>
      <c r="H126" s="39"/>
      <c r="I126" s="39"/>
      <c r="J126" s="39"/>
      <c r="K126" s="39"/>
      <c r="L126" s="39"/>
      <c r="M126" s="39"/>
      <c r="N126" s="39"/>
      <c r="O126" s="39"/>
      <c r="P126" s="39"/>
      <c r="Q126" s="39"/>
      <c r="R126" s="39"/>
      <c r="S126" s="39"/>
      <c r="T126" s="39"/>
      <c r="U126" s="39"/>
      <c r="V126" s="39"/>
      <c r="W126" s="39"/>
      <c r="X126" s="39"/>
      <c r="Y126" s="39"/>
      <c r="Z126" s="28"/>
    </row>
    <row r="127" spans="1:26" ht="11.25" customHeight="1" x14ac:dyDescent="0.2">
      <c r="A127" s="90"/>
      <c r="B127" s="90"/>
      <c r="C127" s="39"/>
      <c r="D127" s="91"/>
      <c r="E127" s="39"/>
      <c r="F127" s="39"/>
      <c r="G127" s="39"/>
      <c r="H127" s="39"/>
      <c r="I127" s="39"/>
      <c r="J127" s="39"/>
      <c r="K127" s="39"/>
      <c r="L127" s="39"/>
      <c r="M127" s="39"/>
      <c r="N127" s="39"/>
      <c r="O127" s="39"/>
      <c r="P127" s="39"/>
      <c r="Q127" s="39"/>
      <c r="R127" s="39"/>
      <c r="S127" s="39"/>
      <c r="T127" s="39"/>
      <c r="U127" s="39"/>
      <c r="V127" s="39"/>
      <c r="W127" s="39"/>
      <c r="X127" s="39"/>
      <c r="Y127" s="39"/>
      <c r="Z127" s="28"/>
    </row>
    <row r="128" spans="1:26" ht="11.25" customHeight="1" x14ac:dyDescent="0.2">
      <c r="A128" s="90"/>
      <c r="B128" s="90"/>
      <c r="C128" s="39"/>
      <c r="D128" s="91"/>
      <c r="E128" s="39"/>
      <c r="F128" s="39"/>
      <c r="G128" s="39"/>
      <c r="H128" s="39"/>
      <c r="I128" s="39"/>
      <c r="J128" s="39"/>
      <c r="K128" s="39"/>
      <c r="L128" s="39"/>
      <c r="M128" s="39"/>
      <c r="N128" s="39"/>
      <c r="O128" s="39"/>
      <c r="P128" s="39"/>
      <c r="Q128" s="39"/>
      <c r="R128" s="39"/>
      <c r="S128" s="39"/>
      <c r="T128" s="39"/>
      <c r="U128" s="39"/>
      <c r="V128" s="39"/>
      <c r="W128" s="39"/>
      <c r="X128" s="39"/>
      <c r="Y128" s="39"/>
      <c r="Z128" s="28"/>
    </row>
    <row r="129" spans="1:26" ht="11.25" customHeight="1" x14ac:dyDescent="0.2">
      <c r="A129" s="90"/>
      <c r="B129" s="90"/>
      <c r="C129" s="39"/>
      <c r="D129" s="91"/>
      <c r="E129" s="39"/>
      <c r="F129" s="39"/>
      <c r="G129" s="39"/>
      <c r="H129" s="39"/>
      <c r="I129" s="39"/>
      <c r="J129" s="39"/>
      <c r="K129" s="39"/>
      <c r="L129" s="39"/>
      <c r="M129" s="39"/>
      <c r="N129" s="39"/>
      <c r="O129" s="39"/>
      <c r="P129" s="39"/>
      <c r="Q129" s="39"/>
      <c r="R129" s="39"/>
      <c r="S129" s="39"/>
      <c r="T129" s="39"/>
      <c r="U129" s="39"/>
      <c r="V129" s="39"/>
      <c r="W129" s="39"/>
      <c r="X129" s="39"/>
      <c r="Y129" s="39"/>
      <c r="Z129" s="28"/>
    </row>
    <row r="130" spans="1:26" ht="11.25" customHeight="1" x14ac:dyDescent="0.2">
      <c r="A130" s="90"/>
      <c r="B130" s="90"/>
      <c r="C130" s="39"/>
      <c r="D130" s="91"/>
      <c r="E130" s="39"/>
      <c r="F130" s="39"/>
      <c r="G130" s="39"/>
      <c r="H130" s="39"/>
      <c r="I130" s="39"/>
      <c r="J130" s="39"/>
      <c r="K130" s="39"/>
      <c r="L130" s="39"/>
      <c r="M130" s="39"/>
      <c r="N130" s="39"/>
      <c r="O130" s="39"/>
      <c r="P130" s="39"/>
      <c r="Q130" s="39"/>
      <c r="R130" s="39"/>
      <c r="S130" s="39"/>
      <c r="T130" s="39"/>
      <c r="U130" s="39"/>
      <c r="V130" s="39"/>
      <c r="W130" s="39"/>
      <c r="X130" s="39"/>
      <c r="Y130" s="39"/>
      <c r="Z130" s="28"/>
    </row>
    <row r="131" spans="1:26" ht="11.25" customHeight="1" x14ac:dyDescent="0.2">
      <c r="A131" s="90"/>
      <c r="B131" s="90"/>
      <c r="C131" s="39"/>
      <c r="D131" s="91"/>
      <c r="E131" s="39"/>
      <c r="F131" s="39"/>
      <c r="G131" s="39"/>
      <c r="H131" s="39"/>
      <c r="I131" s="39"/>
      <c r="J131" s="39"/>
      <c r="K131" s="39"/>
      <c r="L131" s="39"/>
      <c r="M131" s="39"/>
      <c r="N131" s="39"/>
      <c r="O131" s="39"/>
      <c r="P131" s="39"/>
      <c r="Q131" s="39"/>
      <c r="R131" s="39"/>
      <c r="S131" s="39"/>
      <c r="T131" s="39"/>
      <c r="U131" s="39"/>
      <c r="V131" s="39"/>
      <c r="W131" s="39"/>
      <c r="X131" s="39"/>
      <c r="Y131" s="39"/>
      <c r="Z131" s="28"/>
    </row>
    <row r="132" spans="1:26" ht="11.25" customHeight="1" x14ac:dyDescent="0.2">
      <c r="A132" s="90"/>
      <c r="B132" s="90"/>
      <c r="C132" s="39"/>
      <c r="D132" s="91"/>
      <c r="E132" s="39"/>
      <c r="F132" s="39"/>
      <c r="G132" s="39"/>
      <c r="H132" s="39"/>
      <c r="I132" s="39"/>
      <c r="J132" s="39"/>
      <c r="K132" s="39"/>
      <c r="L132" s="39"/>
      <c r="M132" s="39"/>
      <c r="N132" s="39"/>
      <c r="O132" s="39"/>
      <c r="P132" s="39"/>
      <c r="Q132" s="39"/>
      <c r="R132" s="39"/>
      <c r="S132" s="39"/>
      <c r="T132" s="39"/>
      <c r="U132" s="39"/>
      <c r="V132" s="39"/>
      <c r="W132" s="39"/>
      <c r="X132" s="39"/>
      <c r="Y132" s="39"/>
      <c r="Z132" s="28"/>
    </row>
    <row r="133" spans="1:26" ht="11.25" customHeight="1" x14ac:dyDescent="0.2">
      <c r="A133" s="90"/>
      <c r="B133" s="90"/>
      <c r="C133" s="39"/>
      <c r="D133" s="91"/>
      <c r="E133" s="39"/>
      <c r="F133" s="39"/>
      <c r="G133" s="39"/>
      <c r="H133" s="39"/>
      <c r="I133" s="39"/>
      <c r="J133" s="39"/>
      <c r="K133" s="39"/>
      <c r="L133" s="39"/>
      <c r="M133" s="39"/>
      <c r="N133" s="39"/>
      <c r="O133" s="39"/>
      <c r="P133" s="39"/>
      <c r="Q133" s="39"/>
      <c r="R133" s="39"/>
      <c r="S133" s="39"/>
      <c r="T133" s="39"/>
      <c r="U133" s="39"/>
      <c r="V133" s="39"/>
      <c r="W133" s="39"/>
      <c r="X133" s="39"/>
      <c r="Y133" s="39"/>
      <c r="Z133" s="28"/>
    </row>
    <row r="134" spans="1:26" ht="11.25" customHeight="1" x14ac:dyDescent="0.2">
      <c r="A134" s="90"/>
      <c r="B134" s="90"/>
      <c r="C134" s="39"/>
      <c r="D134" s="91"/>
      <c r="E134" s="39"/>
      <c r="F134" s="39"/>
      <c r="G134" s="39"/>
      <c r="H134" s="39"/>
      <c r="I134" s="39"/>
      <c r="J134" s="39"/>
      <c r="K134" s="39"/>
      <c r="L134" s="39"/>
      <c r="M134" s="39"/>
      <c r="N134" s="39"/>
      <c r="O134" s="39"/>
      <c r="P134" s="39"/>
      <c r="Q134" s="39"/>
      <c r="R134" s="39"/>
      <c r="S134" s="39"/>
      <c r="T134" s="39"/>
      <c r="U134" s="39"/>
      <c r="V134" s="39"/>
      <c r="W134" s="39"/>
      <c r="X134" s="39"/>
      <c r="Y134" s="39"/>
      <c r="Z134" s="28"/>
    </row>
    <row r="135" spans="1:26" ht="11.25" customHeight="1" x14ac:dyDescent="0.2">
      <c r="A135" s="90"/>
      <c r="B135" s="90"/>
      <c r="C135" s="39"/>
      <c r="D135" s="91"/>
      <c r="E135" s="39"/>
      <c r="F135" s="39"/>
      <c r="G135" s="39"/>
      <c r="H135" s="39"/>
      <c r="I135" s="39"/>
      <c r="J135" s="39"/>
      <c r="K135" s="39"/>
      <c r="L135" s="39"/>
      <c r="M135" s="39"/>
      <c r="N135" s="39"/>
      <c r="O135" s="39"/>
      <c r="P135" s="39"/>
      <c r="Q135" s="39"/>
      <c r="R135" s="39"/>
      <c r="S135" s="39"/>
      <c r="T135" s="39"/>
      <c r="U135" s="39"/>
      <c r="V135" s="39"/>
      <c r="W135" s="39"/>
      <c r="X135" s="39"/>
      <c r="Y135" s="39"/>
      <c r="Z135" s="28"/>
    </row>
    <row r="136" spans="1:26" ht="11.25" customHeight="1" x14ac:dyDescent="0.2">
      <c r="A136" s="90"/>
      <c r="B136" s="90"/>
      <c r="C136" s="39"/>
      <c r="D136" s="91"/>
      <c r="E136" s="39"/>
      <c r="F136" s="39"/>
      <c r="G136" s="39"/>
      <c r="H136" s="39"/>
      <c r="I136" s="39"/>
      <c r="J136" s="39"/>
      <c r="K136" s="39"/>
      <c r="L136" s="39"/>
      <c r="M136" s="39"/>
      <c r="N136" s="39"/>
      <c r="O136" s="39"/>
      <c r="P136" s="39"/>
      <c r="Q136" s="39"/>
      <c r="R136" s="39"/>
      <c r="S136" s="39"/>
      <c r="T136" s="39"/>
      <c r="U136" s="39"/>
      <c r="V136" s="39"/>
      <c r="W136" s="39"/>
      <c r="X136" s="39"/>
      <c r="Y136" s="39"/>
      <c r="Z136" s="28"/>
    </row>
    <row r="137" spans="1:26" ht="11.25" customHeight="1" x14ac:dyDescent="0.2">
      <c r="A137" s="90"/>
      <c r="B137" s="90"/>
      <c r="C137" s="39"/>
      <c r="D137" s="91"/>
      <c r="E137" s="39"/>
      <c r="F137" s="39"/>
      <c r="G137" s="39"/>
      <c r="H137" s="39"/>
      <c r="I137" s="39"/>
      <c r="J137" s="39"/>
      <c r="K137" s="39"/>
      <c r="L137" s="39"/>
      <c r="M137" s="39"/>
      <c r="N137" s="39"/>
      <c r="O137" s="39"/>
      <c r="P137" s="39"/>
      <c r="Q137" s="39"/>
      <c r="R137" s="39"/>
      <c r="S137" s="39"/>
      <c r="T137" s="39"/>
      <c r="U137" s="39"/>
      <c r="V137" s="39"/>
      <c r="W137" s="39"/>
      <c r="X137" s="39"/>
      <c r="Y137" s="39"/>
      <c r="Z137" s="28"/>
    </row>
    <row r="138" spans="1:26" ht="11.25" customHeight="1" x14ac:dyDescent="0.2">
      <c r="A138" s="90"/>
      <c r="B138" s="90"/>
      <c r="C138" s="39"/>
      <c r="D138" s="91"/>
      <c r="E138" s="39"/>
      <c r="F138" s="39"/>
      <c r="G138" s="39"/>
      <c r="H138" s="39"/>
      <c r="I138" s="39"/>
      <c r="J138" s="39"/>
      <c r="K138" s="39"/>
      <c r="L138" s="39"/>
      <c r="M138" s="39"/>
      <c r="N138" s="39"/>
      <c r="O138" s="39"/>
      <c r="P138" s="39"/>
      <c r="Q138" s="39"/>
      <c r="R138" s="39"/>
      <c r="S138" s="39"/>
      <c r="T138" s="39"/>
      <c r="U138" s="39"/>
      <c r="V138" s="39"/>
      <c r="W138" s="39"/>
      <c r="X138" s="39"/>
      <c r="Y138" s="39"/>
      <c r="Z138" s="28"/>
    </row>
    <row r="139" spans="1:26" ht="11.25" customHeight="1" x14ac:dyDescent="0.2">
      <c r="A139" s="90"/>
      <c r="B139" s="90"/>
      <c r="C139" s="39"/>
      <c r="D139" s="91"/>
      <c r="E139" s="39"/>
      <c r="F139" s="39"/>
      <c r="G139" s="39"/>
      <c r="H139" s="39"/>
      <c r="I139" s="39"/>
      <c r="J139" s="39"/>
      <c r="K139" s="39"/>
      <c r="L139" s="39"/>
      <c r="M139" s="39"/>
      <c r="N139" s="39"/>
      <c r="O139" s="39"/>
      <c r="P139" s="39"/>
      <c r="Q139" s="39"/>
      <c r="R139" s="39"/>
      <c r="S139" s="39"/>
      <c r="T139" s="39"/>
      <c r="U139" s="39"/>
      <c r="V139" s="39"/>
      <c r="W139" s="39"/>
      <c r="X139" s="39"/>
      <c r="Y139" s="39"/>
      <c r="Z139" s="28"/>
    </row>
    <row r="140" spans="1:26" ht="11.25" customHeight="1" x14ac:dyDescent="0.2">
      <c r="A140" s="90"/>
      <c r="B140" s="90"/>
      <c r="C140" s="39"/>
      <c r="D140" s="91"/>
      <c r="E140" s="39"/>
      <c r="F140" s="39"/>
      <c r="G140" s="39"/>
      <c r="H140" s="39"/>
      <c r="I140" s="39"/>
      <c r="J140" s="39"/>
      <c r="K140" s="39"/>
      <c r="L140" s="39"/>
      <c r="M140" s="39"/>
      <c r="N140" s="39"/>
      <c r="O140" s="39"/>
      <c r="P140" s="39"/>
      <c r="Q140" s="39"/>
      <c r="R140" s="39"/>
      <c r="S140" s="39"/>
      <c r="T140" s="39"/>
      <c r="U140" s="39"/>
      <c r="V140" s="39"/>
      <c r="W140" s="39"/>
      <c r="X140" s="39"/>
      <c r="Y140" s="39"/>
      <c r="Z140" s="28"/>
    </row>
    <row r="141" spans="1:26" ht="11.25" customHeight="1" x14ac:dyDescent="0.2">
      <c r="A141" s="90"/>
      <c r="B141" s="90"/>
      <c r="C141" s="39"/>
      <c r="D141" s="91"/>
      <c r="E141" s="39"/>
      <c r="F141" s="39"/>
      <c r="G141" s="39"/>
      <c r="H141" s="39"/>
      <c r="I141" s="39"/>
      <c r="J141" s="39"/>
      <c r="K141" s="39"/>
      <c r="L141" s="39"/>
      <c r="M141" s="39"/>
      <c r="N141" s="39"/>
      <c r="O141" s="39"/>
      <c r="P141" s="39"/>
      <c r="Q141" s="39"/>
      <c r="R141" s="39"/>
      <c r="S141" s="39"/>
      <c r="T141" s="39"/>
      <c r="U141" s="39"/>
      <c r="V141" s="39"/>
      <c r="W141" s="39"/>
      <c r="X141" s="39"/>
      <c r="Y141" s="39"/>
      <c r="Z141" s="28"/>
    </row>
    <row r="142" spans="1:26" ht="11.25" customHeight="1" x14ac:dyDescent="0.2">
      <c r="A142" s="90"/>
      <c r="B142" s="90"/>
      <c r="C142" s="39"/>
      <c r="D142" s="91"/>
      <c r="E142" s="39"/>
      <c r="F142" s="39"/>
      <c r="G142" s="39"/>
      <c r="H142" s="39"/>
      <c r="I142" s="39"/>
      <c r="J142" s="39"/>
      <c r="K142" s="39"/>
      <c r="L142" s="39"/>
      <c r="M142" s="39"/>
      <c r="N142" s="39"/>
      <c r="O142" s="39"/>
      <c r="P142" s="39"/>
      <c r="Q142" s="39"/>
      <c r="R142" s="39"/>
      <c r="S142" s="39"/>
      <c r="T142" s="39"/>
      <c r="U142" s="39"/>
      <c r="V142" s="39"/>
      <c r="W142" s="39"/>
      <c r="X142" s="39"/>
      <c r="Y142" s="39"/>
      <c r="Z142" s="28"/>
    </row>
    <row r="143" spans="1:26" ht="11.25" customHeight="1" x14ac:dyDescent="0.2">
      <c r="A143" s="90"/>
      <c r="B143" s="90"/>
      <c r="C143" s="39"/>
      <c r="D143" s="91"/>
      <c r="E143" s="39"/>
      <c r="F143" s="39"/>
      <c r="G143" s="39"/>
      <c r="H143" s="39"/>
      <c r="I143" s="39"/>
      <c r="J143" s="39"/>
      <c r="K143" s="39"/>
      <c r="L143" s="39"/>
      <c r="M143" s="39"/>
      <c r="N143" s="39"/>
      <c r="O143" s="39"/>
      <c r="P143" s="39"/>
      <c r="Q143" s="39"/>
      <c r="R143" s="39"/>
      <c r="S143" s="39"/>
      <c r="T143" s="39"/>
      <c r="U143" s="39"/>
      <c r="V143" s="39"/>
      <c r="W143" s="39"/>
      <c r="X143" s="39"/>
      <c r="Y143" s="39"/>
      <c r="Z143" s="28"/>
    </row>
    <row r="144" spans="1:26" ht="11.25" customHeight="1" x14ac:dyDescent="0.2">
      <c r="A144" s="90"/>
      <c r="B144" s="90"/>
      <c r="C144" s="39"/>
      <c r="D144" s="91"/>
      <c r="E144" s="39"/>
      <c r="F144" s="39"/>
      <c r="G144" s="39"/>
      <c r="H144" s="39"/>
      <c r="I144" s="39"/>
      <c r="J144" s="39"/>
      <c r="K144" s="39"/>
      <c r="L144" s="39"/>
      <c r="M144" s="39"/>
      <c r="N144" s="39"/>
      <c r="O144" s="39"/>
      <c r="P144" s="39"/>
      <c r="Q144" s="39"/>
      <c r="R144" s="39"/>
      <c r="S144" s="39"/>
      <c r="T144" s="39"/>
      <c r="U144" s="39"/>
      <c r="V144" s="39"/>
      <c r="W144" s="39"/>
      <c r="X144" s="39"/>
      <c r="Y144" s="39"/>
      <c r="Z144" s="28"/>
    </row>
    <row r="145" spans="1:26" ht="11.25" customHeight="1" x14ac:dyDescent="0.2">
      <c r="A145" s="90"/>
      <c r="B145" s="90"/>
      <c r="C145" s="39"/>
      <c r="D145" s="91"/>
      <c r="E145" s="39"/>
      <c r="F145" s="39"/>
      <c r="G145" s="39"/>
      <c r="H145" s="39"/>
      <c r="I145" s="39"/>
      <c r="J145" s="39"/>
      <c r="K145" s="39"/>
      <c r="L145" s="39"/>
      <c r="M145" s="39"/>
      <c r="N145" s="39"/>
      <c r="O145" s="39"/>
      <c r="P145" s="39"/>
      <c r="Q145" s="39"/>
      <c r="R145" s="39"/>
      <c r="S145" s="39"/>
      <c r="T145" s="39"/>
      <c r="U145" s="39"/>
      <c r="V145" s="39"/>
      <c r="W145" s="39"/>
      <c r="X145" s="39"/>
      <c r="Y145" s="39"/>
      <c r="Z145" s="28"/>
    </row>
    <row r="146" spans="1:26" ht="11.25" customHeight="1" x14ac:dyDescent="0.2">
      <c r="A146" s="90"/>
      <c r="B146" s="90"/>
      <c r="C146" s="39"/>
      <c r="D146" s="91"/>
      <c r="E146" s="39"/>
      <c r="F146" s="39"/>
      <c r="G146" s="39"/>
      <c r="H146" s="39"/>
      <c r="I146" s="39"/>
      <c r="J146" s="39"/>
      <c r="K146" s="39"/>
      <c r="L146" s="39"/>
      <c r="M146" s="39"/>
      <c r="N146" s="39"/>
      <c r="O146" s="39"/>
      <c r="P146" s="39"/>
      <c r="Q146" s="39"/>
      <c r="R146" s="39"/>
      <c r="S146" s="39"/>
      <c r="T146" s="39"/>
      <c r="U146" s="39"/>
      <c r="V146" s="39"/>
      <c r="W146" s="39"/>
      <c r="X146" s="39"/>
      <c r="Y146" s="39"/>
      <c r="Z146" s="28"/>
    </row>
    <row r="147" spans="1:26" ht="11.25" customHeight="1" x14ac:dyDescent="0.2">
      <c r="A147" s="90"/>
      <c r="B147" s="90"/>
      <c r="C147" s="39"/>
      <c r="D147" s="91"/>
      <c r="E147" s="39"/>
      <c r="F147" s="39"/>
      <c r="G147" s="39"/>
      <c r="H147" s="39"/>
      <c r="I147" s="39"/>
      <c r="J147" s="39"/>
      <c r="K147" s="39"/>
      <c r="L147" s="39"/>
      <c r="M147" s="39"/>
      <c r="N147" s="39"/>
      <c r="O147" s="39"/>
      <c r="P147" s="39"/>
      <c r="Q147" s="39"/>
      <c r="R147" s="39"/>
      <c r="S147" s="39"/>
      <c r="T147" s="39"/>
      <c r="U147" s="39"/>
      <c r="V147" s="39"/>
      <c r="W147" s="39"/>
      <c r="X147" s="39"/>
      <c r="Y147" s="39"/>
      <c r="Z147" s="28"/>
    </row>
    <row r="148" spans="1:26" ht="11.25" customHeight="1" x14ac:dyDescent="0.2">
      <c r="A148" s="90"/>
      <c r="B148" s="90"/>
      <c r="C148" s="39"/>
      <c r="D148" s="91"/>
      <c r="E148" s="39"/>
      <c r="F148" s="39"/>
      <c r="G148" s="39"/>
      <c r="H148" s="39"/>
      <c r="I148" s="39"/>
      <c r="J148" s="39"/>
      <c r="K148" s="39"/>
      <c r="L148" s="39"/>
      <c r="M148" s="39"/>
      <c r="N148" s="39"/>
      <c r="O148" s="39"/>
      <c r="P148" s="39"/>
      <c r="Q148" s="39"/>
      <c r="R148" s="39"/>
      <c r="S148" s="39"/>
      <c r="T148" s="39"/>
      <c r="U148" s="39"/>
      <c r="V148" s="39"/>
      <c r="W148" s="39"/>
      <c r="X148" s="39"/>
      <c r="Y148" s="39"/>
      <c r="Z148" s="28"/>
    </row>
    <row r="149" spans="1:26" ht="11.25" customHeight="1" x14ac:dyDescent="0.2">
      <c r="A149" s="90"/>
      <c r="B149" s="90"/>
      <c r="C149" s="39"/>
      <c r="D149" s="91"/>
      <c r="E149" s="39"/>
      <c r="F149" s="39"/>
      <c r="G149" s="39"/>
      <c r="H149" s="39"/>
      <c r="I149" s="39"/>
      <c r="J149" s="39"/>
      <c r="K149" s="39"/>
      <c r="L149" s="39"/>
      <c r="M149" s="39"/>
      <c r="N149" s="39"/>
      <c r="O149" s="39"/>
      <c r="P149" s="39"/>
      <c r="Q149" s="39"/>
      <c r="R149" s="39"/>
      <c r="S149" s="39"/>
      <c r="T149" s="39"/>
      <c r="U149" s="39"/>
      <c r="V149" s="39"/>
      <c r="W149" s="39"/>
      <c r="X149" s="39"/>
      <c r="Y149" s="39"/>
      <c r="Z149" s="28"/>
    </row>
    <row r="150" spans="1:26" ht="11.25" customHeight="1" x14ac:dyDescent="0.2">
      <c r="A150" s="90"/>
      <c r="B150" s="90"/>
      <c r="C150" s="39"/>
      <c r="D150" s="91"/>
      <c r="E150" s="39"/>
      <c r="F150" s="39"/>
      <c r="G150" s="39"/>
      <c r="H150" s="39"/>
      <c r="I150" s="39"/>
      <c r="J150" s="39"/>
      <c r="K150" s="39"/>
      <c r="L150" s="39"/>
      <c r="M150" s="39"/>
      <c r="N150" s="39"/>
      <c r="O150" s="39"/>
      <c r="P150" s="39"/>
      <c r="Q150" s="39"/>
      <c r="R150" s="39"/>
      <c r="S150" s="39"/>
      <c r="T150" s="39"/>
      <c r="U150" s="39"/>
      <c r="V150" s="39"/>
      <c r="W150" s="39"/>
      <c r="X150" s="39"/>
      <c r="Y150" s="39"/>
      <c r="Z150" s="28"/>
    </row>
    <row r="151" spans="1:26" ht="11.25" customHeight="1" x14ac:dyDescent="0.2">
      <c r="A151" s="90"/>
      <c r="B151" s="90"/>
      <c r="C151" s="39"/>
      <c r="D151" s="91"/>
      <c r="E151" s="39"/>
      <c r="F151" s="39"/>
      <c r="G151" s="39"/>
      <c r="H151" s="39"/>
      <c r="I151" s="39"/>
      <c r="J151" s="39"/>
      <c r="K151" s="39"/>
      <c r="L151" s="39"/>
      <c r="M151" s="39"/>
      <c r="N151" s="39"/>
      <c r="O151" s="39"/>
      <c r="P151" s="39"/>
      <c r="Q151" s="39"/>
      <c r="R151" s="39"/>
      <c r="S151" s="39"/>
      <c r="T151" s="39"/>
      <c r="U151" s="39"/>
      <c r="V151" s="39"/>
      <c r="W151" s="39"/>
      <c r="X151" s="39"/>
      <c r="Y151" s="39"/>
      <c r="Z151" s="28"/>
    </row>
    <row r="152" spans="1:26" ht="11.25" customHeight="1" x14ac:dyDescent="0.2">
      <c r="A152" s="90"/>
      <c r="B152" s="90"/>
      <c r="C152" s="39"/>
      <c r="D152" s="91"/>
      <c r="E152" s="39"/>
      <c r="F152" s="39"/>
      <c r="G152" s="39"/>
      <c r="H152" s="39"/>
      <c r="I152" s="39"/>
      <c r="J152" s="39"/>
      <c r="K152" s="39"/>
      <c r="L152" s="39"/>
      <c r="M152" s="39"/>
      <c r="N152" s="39"/>
      <c r="O152" s="39"/>
      <c r="P152" s="39"/>
      <c r="Q152" s="39"/>
      <c r="R152" s="39"/>
      <c r="S152" s="39"/>
      <c r="T152" s="39"/>
      <c r="U152" s="39"/>
      <c r="V152" s="39"/>
      <c r="W152" s="39"/>
      <c r="X152" s="39"/>
      <c r="Y152" s="39"/>
      <c r="Z152" s="28"/>
    </row>
    <row r="153" spans="1:26" ht="11.25" customHeight="1" x14ac:dyDescent="0.2">
      <c r="A153" s="90"/>
      <c r="B153" s="90"/>
      <c r="C153" s="39"/>
      <c r="D153" s="91"/>
      <c r="E153" s="39"/>
      <c r="F153" s="39"/>
      <c r="G153" s="39"/>
      <c r="H153" s="39"/>
      <c r="I153" s="39"/>
      <c r="J153" s="39"/>
      <c r="K153" s="39"/>
      <c r="L153" s="39"/>
      <c r="M153" s="39"/>
      <c r="N153" s="39"/>
      <c r="O153" s="39"/>
      <c r="P153" s="39"/>
      <c r="Q153" s="39"/>
      <c r="R153" s="39"/>
      <c r="S153" s="39"/>
      <c r="T153" s="39"/>
      <c r="U153" s="39"/>
      <c r="V153" s="39"/>
      <c r="W153" s="39"/>
      <c r="X153" s="39"/>
      <c r="Y153" s="39"/>
      <c r="Z153" s="28"/>
    </row>
    <row r="154" spans="1:26" ht="11.25" customHeight="1" x14ac:dyDescent="0.2">
      <c r="A154" s="90"/>
      <c r="B154" s="90"/>
      <c r="C154" s="39"/>
      <c r="D154" s="91"/>
      <c r="E154" s="39"/>
      <c r="F154" s="39"/>
      <c r="G154" s="39"/>
      <c r="H154" s="39"/>
      <c r="I154" s="39"/>
      <c r="J154" s="39"/>
      <c r="K154" s="39"/>
      <c r="L154" s="39"/>
      <c r="M154" s="39"/>
      <c r="N154" s="39"/>
      <c r="O154" s="39"/>
      <c r="P154" s="39"/>
      <c r="Q154" s="39"/>
      <c r="R154" s="39"/>
      <c r="S154" s="39"/>
      <c r="T154" s="39"/>
      <c r="U154" s="39"/>
      <c r="V154" s="39"/>
      <c r="W154" s="39"/>
      <c r="X154" s="39"/>
      <c r="Y154" s="39"/>
      <c r="Z154" s="28"/>
    </row>
    <row r="155" spans="1:26" ht="11.25" customHeight="1" x14ac:dyDescent="0.2">
      <c r="A155" s="90"/>
      <c r="B155" s="90"/>
      <c r="C155" s="39"/>
      <c r="D155" s="91"/>
      <c r="E155" s="39"/>
      <c r="F155" s="39"/>
      <c r="G155" s="39"/>
      <c r="H155" s="39"/>
      <c r="I155" s="39"/>
      <c r="J155" s="39"/>
      <c r="K155" s="39"/>
      <c r="L155" s="39"/>
      <c r="M155" s="39"/>
      <c r="N155" s="39"/>
      <c r="O155" s="39"/>
      <c r="P155" s="39"/>
      <c r="Q155" s="39"/>
      <c r="R155" s="39"/>
      <c r="S155" s="39"/>
      <c r="T155" s="39"/>
      <c r="U155" s="39"/>
      <c r="V155" s="39"/>
      <c r="W155" s="39"/>
      <c r="X155" s="39"/>
      <c r="Y155" s="39"/>
      <c r="Z155" s="28"/>
    </row>
    <row r="156" spans="1:26" ht="11.25" customHeight="1" x14ac:dyDescent="0.2">
      <c r="A156" s="90"/>
      <c r="B156" s="90"/>
      <c r="C156" s="39"/>
      <c r="D156" s="91"/>
      <c r="E156" s="39"/>
      <c r="F156" s="39"/>
      <c r="G156" s="39"/>
      <c r="H156" s="39"/>
      <c r="I156" s="39"/>
      <c r="J156" s="39"/>
      <c r="K156" s="39"/>
      <c r="L156" s="39"/>
      <c r="M156" s="39"/>
      <c r="N156" s="39"/>
      <c r="O156" s="39"/>
      <c r="P156" s="39"/>
      <c r="Q156" s="39"/>
      <c r="R156" s="39"/>
      <c r="S156" s="39"/>
      <c r="T156" s="39"/>
      <c r="U156" s="39"/>
      <c r="V156" s="39"/>
      <c r="W156" s="39"/>
      <c r="X156" s="39"/>
      <c r="Y156" s="39"/>
      <c r="Z156" s="28"/>
    </row>
    <row r="157" spans="1:26" ht="11.25" customHeight="1" x14ac:dyDescent="0.2">
      <c r="A157" s="90"/>
      <c r="B157" s="90"/>
      <c r="C157" s="39"/>
      <c r="D157" s="91"/>
      <c r="E157" s="39"/>
      <c r="F157" s="39"/>
      <c r="G157" s="39"/>
      <c r="H157" s="39"/>
      <c r="I157" s="39"/>
      <c r="J157" s="39"/>
      <c r="K157" s="39"/>
      <c r="L157" s="39"/>
      <c r="M157" s="39"/>
      <c r="N157" s="39"/>
      <c r="O157" s="39"/>
      <c r="P157" s="39"/>
      <c r="Q157" s="39"/>
      <c r="R157" s="39"/>
      <c r="S157" s="39"/>
      <c r="T157" s="39"/>
      <c r="U157" s="39"/>
      <c r="V157" s="39"/>
      <c r="W157" s="39"/>
      <c r="X157" s="39"/>
      <c r="Y157" s="39"/>
      <c r="Z157" s="28"/>
    </row>
    <row r="158" spans="1:26" ht="11.25" customHeight="1" x14ac:dyDescent="0.2">
      <c r="A158" s="90"/>
      <c r="B158" s="90"/>
      <c r="C158" s="39"/>
      <c r="D158" s="91"/>
      <c r="E158" s="39"/>
      <c r="F158" s="39"/>
      <c r="G158" s="39"/>
      <c r="H158" s="39"/>
      <c r="I158" s="39"/>
      <c r="J158" s="39"/>
      <c r="K158" s="39"/>
      <c r="L158" s="39"/>
      <c r="M158" s="39"/>
      <c r="N158" s="39"/>
      <c r="O158" s="39"/>
      <c r="P158" s="39"/>
      <c r="Q158" s="39"/>
      <c r="R158" s="39"/>
      <c r="S158" s="39"/>
      <c r="T158" s="39"/>
      <c r="U158" s="39"/>
      <c r="V158" s="39"/>
      <c r="W158" s="39"/>
      <c r="X158" s="39"/>
      <c r="Y158" s="39"/>
      <c r="Z158" s="28"/>
    </row>
    <row r="159" spans="1:26" ht="11.25" customHeight="1" x14ac:dyDescent="0.2">
      <c r="A159" s="90"/>
      <c r="B159" s="90"/>
      <c r="C159" s="39"/>
      <c r="D159" s="91"/>
      <c r="E159" s="39"/>
      <c r="F159" s="39"/>
      <c r="G159" s="39"/>
      <c r="H159" s="39"/>
      <c r="I159" s="39"/>
      <c r="J159" s="39"/>
      <c r="K159" s="39"/>
      <c r="L159" s="39"/>
      <c r="M159" s="39"/>
      <c r="N159" s="39"/>
      <c r="O159" s="39"/>
      <c r="P159" s="39"/>
      <c r="Q159" s="39"/>
      <c r="R159" s="39"/>
      <c r="S159" s="39"/>
      <c r="T159" s="39"/>
      <c r="U159" s="39"/>
      <c r="V159" s="39"/>
      <c r="W159" s="39"/>
      <c r="X159" s="39"/>
      <c r="Y159" s="39"/>
      <c r="Z159" s="28"/>
    </row>
    <row r="160" spans="1:26" ht="11.25" customHeight="1" x14ac:dyDescent="0.2">
      <c r="A160" s="90"/>
      <c r="B160" s="90"/>
      <c r="C160" s="39"/>
      <c r="D160" s="91"/>
      <c r="E160" s="39"/>
      <c r="F160" s="39"/>
      <c r="G160" s="39"/>
      <c r="H160" s="39"/>
      <c r="I160" s="39"/>
      <c r="J160" s="39"/>
      <c r="K160" s="39"/>
      <c r="L160" s="39"/>
      <c r="M160" s="39"/>
      <c r="N160" s="39"/>
      <c r="O160" s="39"/>
      <c r="P160" s="39"/>
      <c r="Q160" s="39"/>
      <c r="R160" s="39"/>
      <c r="S160" s="39"/>
      <c r="T160" s="39"/>
      <c r="U160" s="39"/>
      <c r="V160" s="39"/>
      <c r="W160" s="39"/>
      <c r="X160" s="39"/>
      <c r="Y160" s="39"/>
      <c r="Z160" s="28"/>
    </row>
    <row r="161" spans="1:26" ht="11.25" customHeight="1" x14ac:dyDescent="0.2">
      <c r="A161" s="90"/>
      <c r="B161" s="90"/>
      <c r="C161" s="39"/>
      <c r="D161" s="91"/>
      <c r="E161" s="39"/>
      <c r="F161" s="39"/>
      <c r="G161" s="39"/>
      <c r="H161" s="39"/>
      <c r="I161" s="39"/>
      <c r="J161" s="39"/>
      <c r="K161" s="39"/>
      <c r="L161" s="39"/>
      <c r="M161" s="39"/>
      <c r="N161" s="39"/>
      <c r="O161" s="39"/>
      <c r="P161" s="39"/>
      <c r="Q161" s="39"/>
      <c r="R161" s="39"/>
      <c r="S161" s="39"/>
      <c r="T161" s="39"/>
      <c r="U161" s="39"/>
      <c r="V161" s="39"/>
      <c r="W161" s="39"/>
      <c r="X161" s="39"/>
      <c r="Y161" s="39"/>
      <c r="Z161" s="28"/>
    </row>
    <row r="162" spans="1:26" ht="11.25" customHeight="1" x14ac:dyDescent="0.2">
      <c r="A162" s="90"/>
      <c r="B162" s="90"/>
      <c r="C162" s="39"/>
      <c r="D162" s="91"/>
      <c r="E162" s="39"/>
      <c r="F162" s="39"/>
      <c r="G162" s="39"/>
      <c r="H162" s="39"/>
      <c r="I162" s="39"/>
      <c r="J162" s="39"/>
      <c r="K162" s="39"/>
      <c r="L162" s="39"/>
      <c r="M162" s="39"/>
      <c r="N162" s="39"/>
      <c r="O162" s="39"/>
      <c r="P162" s="39"/>
      <c r="Q162" s="39"/>
      <c r="R162" s="39"/>
      <c r="S162" s="39"/>
      <c r="T162" s="39"/>
      <c r="U162" s="39"/>
      <c r="V162" s="39"/>
      <c r="W162" s="39"/>
      <c r="X162" s="39"/>
      <c r="Y162" s="39"/>
      <c r="Z162" s="28"/>
    </row>
    <row r="163" spans="1:26" ht="11.25" customHeight="1" x14ac:dyDescent="0.2">
      <c r="A163" s="90"/>
      <c r="B163" s="90"/>
      <c r="C163" s="39"/>
      <c r="D163" s="91"/>
      <c r="E163" s="39"/>
      <c r="F163" s="39"/>
      <c r="G163" s="39"/>
      <c r="H163" s="39"/>
      <c r="I163" s="39"/>
      <c r="J163" s="39"/>
      <c r="K163" s="39"/>
      <c r="L163" s="39"/>
      <c r="M163" s="39"/>
      <c r="N163" s="39"/>
      <c r="O163" s="39"/>
      <c r="P163" s="39"/>
      <c r="Q163" s="39"/>
      <c r="R163" s="39"/>
      <c r="S163" s="39"/>
      <c r="T163" s="39"/>
      <c r="U163" s="39"/>
      <c r="V163" s="39"/>
      <c r="W163" s="39"/>
      <c r="X163" s="39"/>
      <c r="Y163" s="39"/>
      <c r="Z163" s="28"/>
    </row>
    <row r="164" spans="1:26" ht="11.25" customHeight="1" x14ac:dyDescent="0.2">
      <c r="A164" s="90"/>
      <c r="B164" s="90"/>
      <c r="C164" s="39"/>
      <c r="D164" s="91"/>
      <c r="E164" s="39"/>
      <c r="F164" s="39"/>
      <c r="G164" s="39"/>
      <c r="H164" s="39"/>
      <c r="I164" s="39"/>
      <c r="J164" s="39"/>
      <c r="K164" s="39"/>
      <c r="L164" s="39"/>
      <c r="M164" s="39"/>
      <c r="N164" s="39"/>
      <c r="O164" s="39"/>
      <c r="P164" s="39"/>
      <c r="Q164" s="39"/>
      <c r="R164" s="39"/>
      <c r="S164" s="39"/>
      <c r="T164" s="39"/>
      <c r="U164" s="39"/>
      <c r="V164" s="39"/>
      <c r="W164" s="39"/>
      <c r="X164" s="39"/>
      <c r="Y164" s="39"/>
      <c r="Z164" s="28"/>
    </row>
    <row r="165" spans="1:26" ht="11.25" customHeight="1" x14ac:dyDescent="0.2">
      <c r="A165" s="90"/>
      <c r="B165" s="90"/>
      <c r="C165" s="39"/>
      <c r="D165" s="91"/>
      <c r="E165" s="39"/>
      <c r="F165" s="39"/>
      <c r="G165" s="39"/>
      <c r="H165" s="39"/>
      <c r="I165" s="39"/>
      <c r="J165" s="39"/>
      <c r="K165" s="39"/>
      <c r="L165" s="39"/>
      <c r="M165" s="39"/>
      <c r="N165" s="39"/>
      <c r="O165" s="39"/>
      <c r="P165" s="39"/>
      <c r="Q165" s="39"/>
      <c r="R165" s="39"/>
      <c r="S165" s="39"/>
      <c r="T165" s="39"/>
      <c r="U165" s="39"/>
      <c r="V165" s="39"/>
      <c r="W165" s="39"/>
      <c r="X165" s="39"/>
      <c r="Y165" s="39"/>
      <c r="Z165" s="28"/>
    </row>
    <row r="166" spans="1:26" ht="11.25" customHeight="1" x14ac:dyDescent="0.2">
      <c r="A166" s="90"/>
      <c r="B166" s="90"/>
      <c r="C166" s="39"/>
      <c r="D166" s="91"/>
      <c r="E166" s="39"/>
      <c r="F166" s="39"/>
      <c r="G166" s="39"/>
      <c r="H166" s="39"/>
      <c r="I166" s="39"/>
      <c r="J166" s="39"/>
      <c r="K166" s="39"/>
      <c r="L166" s="39"/>
      <c r="M166" s="39"/>
      <c r="N166" s="39"/>
      <c r="O166" s="39"/>
      <c r="P166" s="39"/>
      <c r="Q166" s="39"/>
      <c r="R166" s="39"/>
      <c r="S166" s="39"/>
      <c r="T166" s="39"/>
      <c r="U166" s="39"/>
      <c r="V166" s="39"/>
      <c r="W166" s="39"/>
      <c r="X166" s="39"/>
      <c r="Y166" s="39"/>
      <c r="Z166" s="28"/>
    </row>
    <row r="167" spans="1:26" ht="11.25" customHeight="1" x14ac:dyDescent="0.2">
      <c r="A167" s="90"/>
      <c r="B167" s="90"/>
      <c r="C167" s="39"/>
      <c r="D167" s="91"/>
      <c r="E167" s="39"/>
      <c r="F167" s="39"/>
      <c r="G167" s="39"/>
      <c r="H167" s="39"/>
      <c r="I167" s="39"/>
      <c r="J167" s="39"/>
      <c r="K167" s="39"/>
      <c r="L167" s="39"/>
      <c r="M167" s="39"/>
      <c r="N167" s="39"/>
      <c r="O167" s="39"/>
      <c r="P167" s="39"/>
      <c r="Q167" s="39"/>
      <c r="R167" s="39"/>
      <c r="S167" s="39"/>
      <c r="T167" s="39"/>
      <c r="U167" s="39"/>
      <c r="V167" s="39"/>
      <c r="W167" s="39"/>
      <c r="X167" s="39"/>
      <c r="Y167" s="39"/>
      <c r="Z167" s="28"/>
    </row>
    <row r="168" spans="1:26" ht="11.25" customHeight="1" x14ac:dyDescent="0.2">
      <c r="A168" s="90"/>
      <c r="B168" s="90"/>
      <c r="C168" s="39"/>
      <c r="D168" s="91"/>
      <c r="E168" s="39"/>
      <c r="F168" s="39"/>
      <c r="G168" s="39"/>
      <c r="H168" s="39"/>
      <c r="I168" s="39"/>
      <c r="J168" s="39"/>
      <c r="K168" s="39"/>
      <c r="L168" s="39"/>
      <c r="M168" s="39"/>
      <c r="N168" s="39"/>
      <c r="O168" s="39"/>
      <c r="P168" s="39"/>
      <c r="Q168" s="39"/>
      <c r="R168" s="39"/>
      <c r="S168" s="39"/>
      <c r="T168" s="39"/>
      <c r="U168" s="39"/>
      <c r="V168" s="39"/>
      <c r="W168" s="39"/>
      <c r="X168" s="39"/>
      <c r="Y168" s="39"/>
      <c r="Z168" s="28"/>
    </row>
    <row r="169" spans="1:26" ht="11.25" customHeight="1" x14ac:dyDescent="0.2">
      <c r="A169" s="90"/>
      <c r="B169" s="90"/>
      <c r="C169" s="39"/>
      <c r="D169" s="91"/>
      <c r="E169" s="39"/>
      <c r="F169" s="39"/>
      <c r="G169" s="39"/>
      <c r="H169" s="39"/>
      <c r="I169" s="39"/>
      <c r="J169" s="39"/>
      <c r="K169" s="39"/>
      <c r="L169" s="39"/>
      <c r="M169" s="39"/>
      <c r="N169" s="39"/>
      <c r="O169" s="39"/>
      <c r="P169" s="39"/>
      <c r="Q169" s="39"/>
      <c r="R169" s="39"/>
      <c r="S169" s="39"/>
      <c r="T169" s="39"/>
      <c r="U169" s="39"/>
      <c r="V169" s="39"/>
      <c r="W169" s="39"/>
      <c r="X169" s="39"/>
      <c r="Y169" s="39"/>
      <c r="Z169" s="28"/>
    </row>
    <row r="170" spans="1:26" ht="11.25" customHeight="1" x14ac:dyDescent="0.2">
      <c r="A170" s="90"/>
      <c r="B170" s="90"/>
      <c r="C170" s="39"/>
      <c r="D170" s="91"/>
      <c r="E170" s="39"/>
      <c r="F170" s="39"/>
      <c r="G170" s="39"/>
      <c r="H170" s="39"/>
      <c r="I170" s="39"/>
      <c r="J170" s="39"/>
      <c r="K170" s="39"/>
      <c r="L170" s="39"/>
      <c r="M170" s="39"/>
      <c r="N170" s="39"/>
      <c r="O170" s="39"/>
      <c r="P170" s="39"/>
      <c r="Q170" s="39"/>
      <c r="R170" s="39"/>
      <c r="S170" s="39"/>
      <c r="T170" s="39"/>
      <c r="U170" s="39"/>
      <c r="V170" s="39"/>
      <c r="W170" s="39"/>
      <c r="X170" s="39"/>
      <c r="Y170" s="39"/>
      <c r="Z170" s="28"/>
    </row>
    <row r="171" spans="1:26" ht="11.25" customHeight="1" x14ac:dyDescent="0.2">
      <c r="A171" s="90"/>
      <c r="B171" s="90"/>
      <c r="C171" s="39"/>
      <c r="D171" s="91"/>
      <c r="E171" s="39"/>
      <c r="F171" s="39"/>
      <c r="G171" s="39"/>
      <c r="H171" s="39"/>
      <c r="I171" s="39"/>
      <c r="J171" s="39"/>
      <c r="K171" s="39"/>
      <c r="L171" s="39"/>
      <c r="M171" s="39"/>
      <c r="N171" s="39"/>
      <c r="O171" s="39"/>
      <c r="P171" s="39"/>
      <c r="Q171" s="39"/>
      <c r="R171" s="39"/>
      <c r="S171" s="39"/>
      <c r="T171" s="39"/>
      <c r="U171" s="39"/>
      <c r="V171" s="39"/>
      <c r="W171" s="39"/>
      <c r="X171" s="39"/>
      <c r="Y171" s="39"/>
      <c r="Z171" s="28"/>
    </row>
    <row r="172" spans="1:26" ht="11.25" customHeight="1" x14ac:dyDescent="0.2">
      <c r="A172" s="90"/>
      <c r="B172" s="90"/>
      <c r="C172" s="39"/>
      <c r="D172" s="91"/>
      <c r="E172" s="39"/>
      <c r="F172" s="39"/>
      <c r="G172" s="39"/>
      <c r="H172" s="39"/>
      <c r="I172" s="39"/>
      <c r="J172" s="39"/>
      <c r="K172" s="39"/>
      <c r="L172" s="39"/>
      <c r="M172" s="39"/>
      <c r="N172" s="39"/>
      <c r="O172" s="39"/>
      <c r="P172" s="39"/>
      <c r="Q172" s="39"/>
      <c r="R172" s="39"/>
      <c r="S172" s="39"/>
      <c r="T172" s="39"/>
      <c r="U172" s="39"/>
      <c r="V172" s="39"/>
      <c r="W172" s="39"/>
      <c r="X172" s="39"/>
      <c r="Y172" s="39"/>
      <c r="Z172" s="28"/>
    </row>
    <row r="173" spans="1:26" ht="11.25" customHeight="1" x14ac:dyDescent="0.2">
      <c r="A173" s="90"/>
      <c r="B173" s="90"/>
      <c r="C173" s="39"/>
      <c r="D173" s="91"/>
      <c r="E173" s="39"/>
      <c r="F173" s="39"/>
      <c r="G173" s="39"/>
      <c r="H173" s="39"/>
      <c r="I173" s="39"/>
      <c r="J173" s="39"/>
      <c r="K173" s="39"/>
      <c r="L173" s="39"/>
      <c r="M173" s="39"/>
      <c r="N173" s="39"/>
      <c r="O173" s="39"/>
      <c r="P173" s="39"/>
      <c r="Q173" s="39"/>
      <c r="R173" s="39"/>
      <c r="S173" s="39"/>
      <c r="T173" s="39"/>
      <c r="U173" s="39"/>
      <c r="V173" s="39"/>
      <c r="W173" s="39"/>
      <c r="X173" s="39"/>
      <c r="Y173" s="39"/>
      <c r="Z173" s="28"/>
    </row>
    <row r="174" spans="1:26" ht="11.25" customHeight="1" x14ac:dyDescent="0.2">
      <c r="A174" s="90"/>
      <c r="B174" s="90"/>
      <c r="C174" s="39"/>
      <c r="D174" s="91"/>
      <c r="E174" s="39"/>
      <c r="F174" s="39"/>
      <c r="G174" s="39"/>
      <c r="H174" s="39"/>
      <c r="I174" s="39"/>
      <c r="J174" s="39"/>
      <c r="K174" s="39"/>
      <c r="L174" s="39"/>
      <c r="M174" s="39"/>
      <c r="N174" s="39"/>
      <c r="O174" s="39"/>
      <c r="P174" s="39"/>
      <c r="Q174" s="39"/>
      <c r="R174" s="39"/>
      <c r="S174" s="39"/>
      <c r="T174" s="39"/>
      <c r="U174" s="39"/>
      <c r="V174" s="39"/>
      <c r="W174" s="39"/>
      <c r="X174" s="39"/>
      <c r="Y174" s="39"/>
      <c r="Z174" s="28"/>
    </row>
    <row r="175" spans="1:26" ht="11.25" customHeight="1" x14ac:dyDescent="0.2">
      <c r="A175" s="90"/>
      <c r="B175" s="90"/>
      <c r="C175" s="39"/>
      <c r="D175" s="91"/>
      <c r="E175" s="39"/>
      <c r="F175" s="39"/>
      <c r="G175" s="39"/>
      <c r="H175" s="39"/>
      <c r="I175" s="39"/>
      <c r="J175" s="39"/>
      <c r="K175" s="39"/>
      <c r="L175" s="39"/>
      <c r="M175" s="39"/>
      <c r="N175" s="39"/>
      <c r="O175" s="39"/>
      <c r="P175" s="39"/>
      <c r="Q175" s="39"/>
      <c r="R175" s="39"/>
      <c r="S175" s="39"/>
      <c r="T175" s="39"/>
      <c r="U175" s="39"/>
      <c r="V175" s="39"/>
      <c r="W175" s="39"/>
      <c r="X175" s="39"/>
      <c r="Y175" s="39"/>
      <c r="Z175" s="28"/>
    </row>
    <row r="176" spans="1:26" ht="11.25" customHeight="1" x14ac:dyDescent="0.2">
      <c r="A176" s="90"/>
      <c r="B176" s="90"/>
      <c r="C176" s="39"/>
      <c r="D176" s="91"/>
      <c r="E176" s="39"/>
      <c r="F176" s="39"/>
      <c r="G176" s="39"/>
      <c r="H176" s="39"/>
      <c r="I176" s="39"/>
      <c r="J176" s="39"/>
      <c r="K176" s="39"/>
      <c r="L176" s="39"/>
      <c r="M176" s="39"/>
      <c r="N176" s="39"/>
      <c r="O176" s="39"/>
      <c r="P176" s="39"/>
      <c r="Q176" s="39"/>
      <c r="R176" s="39"/>
      <c r="S176" s="39"/>
      <c r="T176" s="39"/>
      <c r="U176" s="39"/>
      <c r="V176" s="39"/>
      <c r="W176" s="39"/>
      <c r="X176" s="39"/>
      <c r="Y176" s="39"/>
      <c r="Z176" s="28"/>
    </row>
    <row r="177" spans="1:26" ht="11.25" customHeight="1" x14ac:dyDescent="0.2">
      <c r="A177" s="90"/>
      <c r="B177" s="90"/>
      <c r="C177" s="39"/>
      <c r="D177" s="91"/>
      <c r="E177" s="39"/>
      <c r="F177" s="39"/>
      <c r="G177" s="39"/>
      <c r="H177" s="39"/>
      <c r="I177" s="39"/>
      <c r="J177" s="39"/>
      <c r="K177" s="39"/>
      <c r="L177" s="39"/>
      <c r="M177" s="39"/>
      <c r="N177" s="39"/>
      <c r="O177" s="39"/>
      <c r="P177" s="39"/>
      <c r="Q177" s="39"/>
      <c r="R177" s="39"/>
      <c r="S177" s="39"/>
      <c r="T177" s="39"/>
      <c r="U177" s="39"/>
      <c r="V177" s="39"/>
      <c r="W177" s="39"/>
      <c r="X177" s="39"/>
      <c r="Y177" s="39"/>
      <c r="Z177" s="28"/>
    </row>
    <row r="178" spans="1:26" ht="11.25" customHeight="1" x14ac:dyDescent="0.2">
      <c r="A178" s="90"/>
      <c r="B178" s="90"/>
      <c r="C178" s="39"/>
      <c r="D178" s="91"/>
      <c r="E178" s="39"/>
      <c r="F178" s="39"/>
      <c r="G178" s="39"/>
      <c r="H178" s="39"/>
      <c r="I178" s="39"/>
      <c r="J178" s="39"/>
      <c r="K178" s="39"/>
      <c r="L178" s="39"/>
      <c r="M178" s="39"/>
      <c r="N178" s="39"/>
      <c r="O178" s="39"/>
      <c r="P178" s="39"/>
      <c r="Q178" s="39"/>
      <c r="R178" s="39"/>
      <c r="S178" s="39"/>
      <c r="T178" s="39"/>
      <c r="U178" s="39"/>
      <c r="V178" s="39"/>
      <c r="W178" s="39"/>
      <c r="X178" s="39"/>
      <c r="Y178" s="39"/>
      <c r="Z178" s="28"/>
    </row>
    <row r="179" spans="1:26" ht="11.25" customHeight="1" x14ac:dyDescent="0.2">
      <c r="A179" s="90"/>
      <c r="B179" s="90"/>
      <c r="C179" s="39"/>
      <c r="D179" s="91"/>
      <c r="E179" s="39"/>
      <c r="F179" s="39"/>
      <c r="G179" s="39"/>
      <c r="H179" s="39"/>
      <c r="I179" s="39"/>
      <c r="J179" s="39"/>
      <c r="K179" s="39"/>
      <c r="L179" s="39"/>
      <c r="M179" s="39"/>
      <c r="N179" s="39"/>
      <c r="O179" s="39"/>
      <c r="P179" s="39"/>
      <c r="Q179" s="39"/>
      <c r="R179" s="39"/>
      <c r="S179" s="39"/>
      <c r="T179" s="39"/>
      <c r="U179" s="39"/>
      <c r="V179" s="39"/>
      <c r="W179" s="39"/>
      <c r="X179" s="39"/>
      <c r="Y179" s="39"/>
      <c r="Z179" s="28"/>
    </row>
    <row r="180" spans="1:26" ht="11.25" customHeight="1" x14ac:dyDescent="0.2">
      <c r="A180" s="90"/>
      <c r="B180" s="90"/>
      <c r="C180" s="39"/>
      <c r="D180" s="91"/>
      <c r="E180" s="39"/>
      <c r="F180" s="39"/>
      <c r="G180" s="39"/>
      <c r="H180" s="39"/>
      <c r="I180" s="39"/>
      <c r="J180" s="39"/>
      <c r="K180" s="39"/>
      <c r="L180" s="39"/>
      <c r="M180" s="39"/>
      <c r="N180" s="39"/>
      <c r="O180" s="39"/>
      <c r="P180" s="39"/>
      <c r="Q180" s="39"/>
      <c r="R180" s="39"/>
      <c r="S180" s="39"/>
      <c r="T180" s="39"/>
      <c r="U180" s="39"/>
      <c r="V180" s="39"/>
      <c r="W180" s="39"/>
      <c r="X180" s="39"/>
      <c r="Y180" s="39"/>
      <c r="Z180" s="28"/>
    </row>
    <row r="181" spans="1:26" ht="11.25" customHeight="1" x14ac:dyDescent="0.2">
      <c r="A181" s="90"/>
      <c r="B181" s="90"/>
      <c r="C181" s="39"/>
      <c r="D181" s="91"/>
      <c r="E181" s="39"/>
      <c r="F181" s="39"/>
      <c r="G181" s="39"/>
      <c r="H181" s="39"/>
      <c r="I181" s="39"/>
      <c r="J181" s="39"/>
      <c r="K181" s="39"/>
      <c r="L181" s="39"/>
      <c r="M181" s="39"/>
      <c r="N181" s="39"/>
      <c r="O181" s="39"/>
      <c r="P181" s="39"/>
      <c r="Q181" s="39"/>
      <c r="R181" s="39"/>
      <c r="S181" s="39"/>
      <c r="T181" s="39"/>
      <c r="U181" s="39"/>
      <c r="V181" s="39"/>
      <c r="W181" s="39"/>
      <c r="X181" s="39"/>
      <c r="Y181" s="39"/>
      <c r="Z181" s="28"/>
    </row>
    <row r="182" spans="1:26" ht="11.25" customHeight="1" x14ac:dyDescent="0.2">
      <c r="A182" s="90"/>
      <c r="B182" s="90"/>
      <c r="C182" s="39"/>
      <c r="D182" s="91"/>
      <c r="E182" s="39"/>
      <c r="F182" s="39"/>
      <c r="G182" s="39"/>
      <c r="H182" s="39"/>
      <c r="I182" s="39"/>
      <c r="J182" s="39"/>
      <c r="K182" s="39"/>
      <c r="L182" s="39"/>
      <c r="M182" s="39"/>
      <c r="N182" s="39"/>
      <c r="O182" s="39"/>
      <c r="P182" s="39"/>
      <c r="Q182" s="39"/>
      <c r="R182" s="39"/>
      <c r="S182" s="39"/>
      <c r="T182" s="39"/>
      <c r="U182" s="39"/>
      <c r="V182" s="39"/>
      <c r="W182" s="39"/>
      <c r="X182" s="39"/>
      <c r="Y182" s="39"/>
      <c r="Z182" s="28"/>
    </row>
    <row r="183" spans="1:26" ht="11.25" customHeight="1" x14ac:dyDescent="0.2">
      <c r="A183" s="90"/>
      <c r="B183" s="90"/>
      <c r="C183" s="39"/>
      <c r="D183" s="91"/>
      <c r="E183" s="39"/>
      <c r="F183" s="39"/>
      <c r="G183" s="39"/>
      <c r="H183" s="39"/>
      <c r="I183" s="39"/>
      <c r="J183" s="39"/>
      <c r="K183" s="39"/>
      <c r="L183" s="39"/>
      <c r="M183" s="39"/>
      <c r="N183" s="39"/>
      <c r="O183" s="39"/>
      <c r="P183" s="39"/>
      <c r="Q183" s="39"/>
      <c r="R183" s="39"/>
      <c r="S183" s="39"/>
      <c r="T183" s="39"/>
      <c r="U183" s="39"/>
      <c r="V183" s="39"/>
      <c r="W183" s="39"/>
      <c r="X183" s="39"/>
      <c r="Y183" s="39"/>
      <c r="Z183" s="28"/>
    </row>
    <row r="184" spans="1:26" ht="11.25" customHeight="1" x14ac:dyDescent="0.2">
      <c r="A184" s="90"/>
      <c r="B184" s="90"/>
      <c r="C184" s="39"/>
      <c r="D184" s="91"/>
      <c r="E184" s="39"/>
      <c r="F184" s="39"/>
      <c r="G184" s="39"/>
      <c r="H184" s="39"/>
      <c r="I184" s="39"/>
      <c r="J184" s="39"/>
      <c r="K184" s="39"/>
      <c r="L184" s="39"/>
      <c r="M184" s="39"/>
      <c r="N184" s="39"/>
      <c r="O184" s="39"/>
      <c r="P184" s="39"/>
      <c r="Q184" s="39"/>
      <c r="R184" s="39"/>
      <c r="S184" s="39"/>
      <c r="T184" s="39"/>
      <c r="U184" s="39"/>
      <c r="V184" s="39"/>
      <c r="W184" s="39"/>
      <c r="X184" s="39"/>
      <c r="Y184" s="39"/>
      <c r="Z184" s="28"/>
    </row>
    <row r="185" spans="1:26" ht="11.25" customHeight="1" x14ac:dyDescent="0.2">
      <c r="A185" s="90"/>
      <c r="B185" s="90"/>
      <c r="C185" s="39"/>
      <c r="D185" s="91"/>
      <c r="E185" s="39"/>
      <c r="F185" s="39"/>
      <c r="G185" s="39"/>
      <c r="H185" s="39"/>
      <c r="I185" s="39"/>
      <c r="J185" s="39"/>
      <c r="K185" s="39"/>
      <c r="L185" s="39"/>
      <c r="M185" s="39"/>
      <c r="N185" s="39"/>
      <c r="O185" s="39"/>
      <c r="P185" s="39"/>
      <c r="Q185" s="39"/>
      <c r="R185" s="39"/>
      <c r="S185" s="39"/>
      <c r="T185" s="39"/>
      <c r="U185" s="39"/>
      <c r="V185" s="39"/>
      <c r="W185" s="39"/>
      <c r="X185" s="39"/>
      <c r="Y185" s="39"/>
      <c r="Z185" s="28"/>
    </row>
    <row r="186" spans="1:26" ht="11.25" customHeight="1" x14ac:dyDescent="0.2">
      <c r="A186" s="90"/>
      <c r="B186" s="90"/>
      <c r="C186" s="39"/>
      <c r="D186" s="91"/>
      <c r="E186" s="39"/>
      <c r="F186" s="39"/>
      <c r="G186" s="39"/>
      <c r="H186" s="39"/>
      <c r="I186" s="39"/>
      <c r="J186" s="39"/>
      <c r="K186" s="39"/>
      <c r="L186" s="39"/>
      <c r="M186" s="39"/>
      <c r="N186" s="39"/>
      <c r="O186" s="39"/>
      <c r="P186" s="39"/>
      <c r="Q186" s="39"/>
      <c r="R186" s="39"/>
      <c r="S186" s="39"/>
      <c r="T186" s="39"/>
      <c r="U186" s="39"/>
      <c r="V186" s="39"/>
      <c r="W186" s="39"/>
      <c r="X186" s="39"/>
      <c r="Y186" s="39"/>
      <c r="Z186" s="28"/>
    </row>
    <row r="187" spans="1:26" ht="11.25" customHeight="1" x14ac:dyDescent="0.2">
      <c r="A187" s="90"/>
      <c r="B187" s="90"/>
      <c r="C187" s="39"/>
      <c r="D187" s="91"/>
      <c r="E187" s="39"/>
      <c r="F187" s="39"/>
      <c r="G187" s="39"/>
      <c r="H187" s="39"/>
      <c r="I187" s="39"/>
      <c r="J187" s="39"/>
      <c r="K187" s="39"/>
      <c r="L187" s="39"/>
      <c r="M187" s="39"/>
      <c r="N187" s="39"/>
      <c r="O187" s="39"/>
      <c r="P187" s="39"/>
      <c r="Q187" s="39"/>
      <c r="R187" s="39"/>
      <c r="S187" s="39"/>
      <c r="T187" s="39"/>
      <c r="U187" s="39"/>
      <c r="V187" s="39"/>
      <c r="W187" s="39"/>
      <c r="X187" s="39"/>
      <c r="Y187" s="39"/>
      <c r="Z187" s="28"/>
    </row>
    <row r="188" spans="1:26" ht="11.25" customHeight="1" x14ac:dyDescent="0.2">
      <c r="A188" s="90"/>
      <c r="B188" s="90"/>
      <c r="C188" s="39"/>
      <c r="D188" s="91"/>
      <c r="E188" s="39"/>
      <c r="F188" s="39"/>
      <c r="G188" s="39"/>
      <c r="H188" s="39"/>
      <c r="I188" s="39"/>
      <c r="J188" s="39"/>
      <c r="K188" s="39"/>
      <c r="L188" s="39"/>
      <c r="M188" s="39"/>
      <c r="N188" s="39"/>
      <c r="O188" s="39"/>
      <c r="P188" s="39"/>
      <c r="Q188" s="39"/>
      <c r="R188" s="39"/>
      <c r="S188" s="39"/>
      <c r="T188" s="39"/>
      <c r="U188" s="39"/>
      <c r="V188" s="39"/>
      <c r="W188" s="39"/>
      <c r="X188" s="39"/>
      <c r="Y188" s="39"/>
      <c r="Z188" s="28"/>
    </row>
    <row r="189" spans="1:26" ht="11.25" customHeight="1" x14ac:dyDescent="0.2">
      <c r="A189" s="90"/>
      <c r="B189" s="90"/>
      <c r="C189" s="39"/>
      <c r="D189" s="91"/>
      <c r="E189" s="39"/>
      <c r="F189" s="39"/>
      <c r="G189" s="39"/>
      <c r="H189" s="39"/>
      <c r="I189" s="39"/>
      <c r="J189" s="39"/>
      <c r="K189" s="39"/>
      <c r="L189" s="39"/>
      <c r="M189" s="39"/>
      <c r="N189" s="39"/>
      <c r="O189" s="39"/>
      <c r="P189" s="39"/>
      <c r="Q189" s="39"/>
      <c r="R189" s="39"/>
      <c r="S189" s="39"/>
      <c r="T189" s="39"/>
      <c r="U189" s="39"/>
      <c r="V189" s="39"/>
      <c r="W189" s="39"/>
      <c r="X189" s="39"/>
      <c r="Y189" s="39"/>
      <c r="Z189" s="28"/>
    </row>
    <row r="190" spans="1:26" ht="11.25" customHeight="1" x14ac:dyDescent="0.2">
      <c r="A190" s="90"/>
      <c r="B190" s="90"/>
      <c r="C190" s="39"/>
      <c r="D190" s="91"/>
      <c r="E190" s="39"/>
      <c r="F190" s="39"/>
      <c r="G190" s="39"/>
      <c r="H190" s="39"/>
      <c r="I190" s="39"/>
      <c r="J190" s="39"/>
      <c r="K190" s="39"/>
      <c r="L190" s="39"/>
      <c r="M190" s="39"/>
      <c r="N190" s="39"/>
      <c r="O190" s="39"/>
      <c r="P190" s="39"/>
      <c r="Q190" s="39"/>
      <c r="R190" s="39"/>
      <c r="S190" s="39"/>
      <c r="T190" s="39"/>
      <c r="U190" s="39"/>
      <c r="V190" s="39"/>
      <c r="W190" s="39"/>
      <c r="X190" s="39"/>
      <c r="Y190" s="39"/>
      <c r="Z190" s="28"/>
    </row>
    <row r="191" spans="1:26" ht="11.25" customHeight="1" x14ac:dyDescent="0.2">
      <c r="A191" s="90"/>
      <c r="B191" s="90"/>
      <c r="C191" s="39"/>
      <c r="D191" s="91"/>
      <c r="E191" s="39"/>
      <c r="F191" s="39"/>
      <c r="G191" s="39"/>
      <c r="H191" s="39"/>
      <c r="I191" s="39"/>
      <c r="J191" s="39"/>
      <c r="K191" s="39"/>
      <c r="L191" s="39"/>
      <c r="M191" s="39"/>
      <c r="N191" s="39"/>
      <c r="O191" s="39"/>
      <c r="P191" s="39"/>
      <c r="Q191" s="39"/>
      <c r="R191" s="39"/>
      <c r="S191" s="39"/>
      <c r="T191" s="39"/>
      <c r="U191" s="39"/>
      <c r="V191" s="39"/>
      <c r="W191" s="39"/>
      <c r="X191" s="39"/>
      <c r="Y191" s="39"/>
      <c r="Z191" s="28"/>
    </row>
    <row r="192" spans="1:26" ht="11.25" customHeight="1" x14ac:dyDescent="0.2">
      <c r="A192" s="90"/>
      <c r="B192" s="90"/>
      <c r="C192" s="39"/>
      <c r="D192" s="91"/>
      <c r="E192" s="39"/>
      <c r="F192" s="39"/>
      <c r="G192" s="39"/>
      <c r="H192" s="39"/>
      <c r="I192" s="39"/>
      <c r="J192" s="39"/>
      <c r="K192" s="39"/>
      <c r="L192" s="39"/>
      <c r="M192" s="39"/>
      <c r="N192" s="39"/>
      <c r="O192" s="39"/>
      <c r="P192" s="39"/>
      <c r="Q192" s="39"/>
      <c r="R192" s="39"/>
      <c r="S192" s="39"/>
      <c r="T192" s="39"/>
      <c r="U192" s="39"/>
      <c r="V192" s="39"/>
      <c r="W192" s="39"/>
      <c r="X192" s="39"/>
      <c r="Y192" s="39"/>
      <c r="Z192" s="28"/>
    </row>
    <row r="193" spans="1:26" ht="11.25" customHeight="1" x14ac:dyDescent="0.2">
      <c r="A193" s="90"/>
      <c r="B193" s="90"/>
      <c r="C193" s="39"/>
      <c r="D193" s="91"/>
      <c r="E193" s="39"/>
      <c r="F193" s="39"/>
      <c r="G193" s="39"/>
      <c r="H193" s="39"/>
      <c r="I193" s="39"/>
      <c r="J193" s="39"/>
      <c r="K193" s="39"/>
      <c r="L193" s="39"/>
      <c r="M193" s="39"/>
      <c r="N193" s="39"/>
      <c r="O193" s="39"/>
      <c r="P193" s="39"/>
      <c r="Q193" s="39"/>
      <c r="R193" s="39"/>
      <c r="S193" s="39"/>
      <c r="T193" s="39"/>
      <c r="U193" s="39"/>
      <c r="V193" s="39"/>
      <c r="W193" s="39"/>
      <c r="X193" s="39"/>
      <c r="Y193" s="39"/>
      <c r="Z193" s="28"/>
    </row>
    <row r="194" spans="1:26" ht="11.25" customHeight="1" x14ac:dyDescent="0.2">
      <c r="A194" s="90"/>
      <c r="B194" s="90"/>
      <c r="C194" s="39"/>
      <c r="D194" s="91"/>
      <c r="E194" s="39"/>
      <c r="F194" s="39"/>
      <c r="G194" s="39"/>
      <c r="H194" s="39"/>
      <c r="I194" s="39"/>
      <c r="J194" s="39"/>
      <c r="K194" s="39"/>
      <c r="L194" s="39"/>
      <c r="M194" s="39"/>
      <c r="N194" s="39"/>
      <c r="O194" s="39"/>
      <c r="P194" s="39"/>
      <c r="Q194" s="39"/>
      <c r="R194" s="39"/>
      <c r="S194" s="39"/>
      <c r="T194" s="39"/>
      <c r="U194" s="39"/>
      <c r="V194" s="39"/>
      <c r="W194" s="39"/>
      <c r="X194" s="39"/>
      <c r="Y194" s="39"/>
      <c r="Z194" s="28"/>
    </row>
    <row r="195" spans="1:26" ht="11.25" customHeight="1" x14ac:dyDescent="0.2">
      <c r="A195" s="90"/>
      <c r="B195" s="90"/>
      <c r="C195" s="39"/>
      <c r="D195" s="91"/>
      <c r="E195" s="39"/>
      <c r="F195" s="39"/>
      <c r="G195" s="39"/>
      <c r="H195" s="39"/>
      <c r="I195" s="39"/>
      <c r="J195" s="39"/>
      <c r="K195" s="39"/>
      <c r="L195" s="39"/>
      <c r="M195" s="39"/>
      <c r="N195" s="39"/>
      <c r="O195" s="39"/>
      <c r="P195" s="39"/>
      <c r="Q195" s="39"/>
      <c r="R195" s="39"/>
      <c r="S195" s="39"/>
      <c r="T195" s="39"/>
      <c r="U195" s="39"/>
      <c r="V195" s="39"/>
      <c r="W195" s="39"/>
      <c r="X195" s="39"/>
      <c r="Y195" s="39"/>
      <c r="Z195" s="28"/>
    </row>
    <row r="196" spans="1:26" ht="11.25" customHeight="1" x14ac:dyDescent="0.2">
      <c r="A196" s="90"/>
      <c r="B196" s="90"/>
      <c r="C196" s="39"/>
      <c r="D196" s="91"/>
      <c r="E196" s="39"/>
      <c r="F196" s="39"/>
      <c r="G196" s="39"/>
      <c r="H196" s="39"/>
      <c r="I196" s="39"/>
      <c r="J196" s="39"/>
      <c r="K196" s="39"/>
      <c r="L196" s="39"/>
      <c r="M196" s="39"/>
      <c r="N196" s="39"/>
      <c r="O196" s="39"/>
      <c r="P196" s="39"/>
      <c r="Q196" s="39"/>
      <c r="R196" s="39"/>
      <c r="S196" s="39"/>
      <c r="T196" s="39"/>
      <c r="U196" s="39"/>
      <c r="V196" s="39"/>
      <c r="W196" s="39"/>
      <c r="X196" s="39"/>
      <c r="Y196" s="39"/>
      <c r="Z196" s="28"/>
    </row>
    <row r="197" spans="1:26" ht="11.25" customHeight="1" x14ac:dyDescent="0.2">
      <c r="A197" s="90"/>
      <c r="B197" s="90"/>
      <c r="C197" s="39"/>
      <c r="D197" s="91"/>
      <c r="E197" s="39"/>
      <c r="F197" s="39"/>
      <c r="G197" s="39"/>
      <c r="H197" s="39"/>
      <c r="I197" s="39"/>
      <c r="J197" s="39"/>
      <c r="K197" s="39"/>
      <c r="L197" s="39"/>
      <c r="M197" s="39"/>
      <c r="N197" s="39"/>
      <c r="O197" s="39"/>
      <c r="P197" s="39"/>
      <c r="Q197" s="39"/>
      <c r="R197" s="39"/>
      <c r="S197" s="39"/>
      <c r="T197" s="39"/>
      <c r="U197" s="39"/>
      <c r="V197" s="39"/>
      <c r="W197" s="39"/>
      <c r="X197" s="39"/>
      <c r="Y197" s="39"/>
      <c r="Z197" s="28"/>
    </row>
    <row r="198" spans="1:26" ht="11.25" customHeight="1" x14ac:dyDescent="0.2">
      <c r="A198" s="90"/>
      <c r="B198" s="90"/>
      <c r="C198" s="39"/>
      <c r="D198" s="91"/>
      <c r="E198" s="39"/>
      <c r="F198" s="39"/>
      <c r="G198" s="39"/>
      <c r="H198" s="39"/>
      <c r="I198" s="39"/>
      <c r="J198" s="39"/>
      <c r="K198" s="39"/>
      <c r="L198" s="39"/>
      <c r="M198" s="39"/>
      <c r="N198" s="39"/>
      <c r="O198" s="39"/>
      <c r="P198" s="39"/>
      <c r="Q198" s="39"/>
      <c r="R198" s="39"/>
      <c r="S198" s="39"/>
      <c r="T198" s="39"/>
      <c r="U198" s="39"/>
      <c r="V198" s="39"/>
      <c r="W198" s="39"/>
      <c r="X198" s="39"/>
      <c r="Y198" s="39"/>
      <c r="Z198" s="28"/>
    </row>
    <row r="199" spans="1:26" ht="11.25" customHeight="1" x14ac:dyDescent="0.2">
      <c r="A199" s="90"/>
      <c r="B199" s="90"/>
      <c r="C199" s="39"/>
      <c r="D199" s="91"/>
      <c r="E199" s="39"/>
      <c r="F199" s="39"/>
      <c r="G199" s="39"/>
      <c r="H199" s="39"/>
      <c r="I199" s="39"/>
      <c r="J199" s="39"/>
      <c r="K199" s="39"/>
      <c r="L199" s="39"/>
      <c r="M199" s="39"/>
      <c r="N199" s="39"/>
      <c r="O199" s="39"/>
      <c r="P199" s="39"/>
      <c r="Q199" s="39"/>
      <c r="R199" s="39"/>
      <c r="S199" s="39"/>
      <c r="T199" s="39"/>
      <c r="U199" s="39"/>
      <c r="V199" s="39"/>
      <c r="W199" s="39"/>
      <c r="X199" s="39"/>
      <c r="Y199" s="39"/>
      <c r="Z199" s="28"/>
    </row>
    <row r="200" spans="1:26" ht="11.25" customHeight="1" x14ac:dyDescent="0.2">
      <c r="A200" s="90"/>
      <c r="B200" s="90"/>
      <c r="C200" s="39"/>
      <c r="D200" s="91"/>
      <c r="E200" s="39"/>
      <c r="F200" s="39"/>
      <c r="G200" s="39"/>
      <c r="H200" s="39"/>
      <c r="I200" s="39"/>
      <c r="J200" s="39"/>
      <c r="K200" s="39"/>
      <c r="L200" s="39"/>
      <c r="M200" s="39"/>
      <c r="N200" s="39"/>
      <c r="O200" s="39"/>
      <c r="P200" s="39"/>
      <c r="Q200" s="39"/>
      <c r="R200" s="39"/>
      <c r="S200" s="39"/>
      <c r="T200" s="39"/>
      <c r="U200" s="39"/>
      <c r="V200" s="39"/>
      <c r="W200" s="39"/>
      <c r="X200" s="39"/>
      <c r="Y200" s="39"/>
      <c r="Z200" s="28"/>
    </row>
    <row r="201" spans="1:26" ht="11.25" customHeight="1" x14ac:dyDescent="0.2">
      <c r="A201" s="90"/>
      <c r="B201" s="90"/>
      <c r="C201" s="39"/>
      <c r="D201" s="91"/>
      <c r="E201" s="39"/>
      <c r="F201" s="39"/>
      <c r="G201" s="39"/>
      <c r="H201" s="39"/>
      <c r="I201" s="39"/>
      <c r="J201" s="39"/>
      <c r="K201" s="39"/>
      <c r="L201" s="39"/>
      <c r="M201" s="39"/>
      <c r="N201" s="39"/>
      <c r="O201" s="39"/>
      <c r="P201" s="39"/>
      <c r="Q201" s="39"/>
      <c r="R201" s="39"/>
      <c r="S201" s="39"/>
      <c r="T201" s="39"/>
      <c r="U201" s="39"/>
      <c r="V201" s="39"/>
      <c r="W201" s="39"/>
      <c r="X201" s="39"/>
      <c r="Y201" s="39"/>
      <c r="Z201" s="28"/>
    </row>
    <row r="202" spans="1:26" ht="11.25" customHeight="1" x14ac:dyDescent="0.2">
      <c r="A202" s="90"/>
      <c r="B202" s="90"/>
      <c r="C202" s="39"/>
      <c r="D202" s="91"/>
      <c r="E202" s="39"/>
      <c r="F202" s="39"/>
      <c r="G202" s="39"/>
      <c r="H202" s="39"/>
      <c r="I202" s="39"/>
      <c r="J202" s="39"/>
      <c r="K202" s="39"/>
      <c r="L202" s="39"/>
      <c r="M202" s="39"/>
      <c r="N202" s="39"/>
      <c r="O202" s="39"/>
      <c r="P202" s="39"/>
      <c r="Q202" s="39"/>
      <c r="R202" s="39"/>
      <c r="S202" s="39"/>
      <c r="T202" s="39"/>
      <c r="U202" s="39"/>
      <c r="V202" s="39"/>
      <c r="W202" s="39"/>
      <c r="X202" s="39"/>
      <c r="Y202" s="39"/>
      <c r="Z202" s="28"/>
    </row>
    <row r="203" spans="1:26" ht="11.25" customHeight="1" x14ac:dyDescent="0.2">
      <c r="A203" s="90"/>
      <c r="B203" s="90"/>
      <c r="C203" s="39"/>
      <c r="D203" s="91"/>
      <c r="E203" s="39"/>
      <c r="F203" s="39"/>
      <c r="G203" s="39"/>
      <c r="H203" s="39"/>
      <c r="I203" s="39"/>
      <c r="J203" s="39"/>
      <c r="K203" s="39"/>
      <c r="L203" s="39"/>
      <c r="M203" s="39"/>
      <c r="N203" s="39"/>
      <c r="O203" s="39"/>
      <c r="P203" s="39"/>
      <c r="Q203" s="39"/>
      <c r="R203" s="39"/>
      <c r="S203" s="39"/>
      <c r="T203" s="39"/>
      <c r="U203" s="39"/>
      <c r="V203" s="39"/>
      <c r="W203" s="39"/>
      <c r="X203" s="39"/>
      <c r="Y203" s="39"/>
      <c r="Z203" s="28"/>
    </row>
    <row r="204" spans="1:26" ht="11.25" customHeight="1" x14ac:dyDescent="0.2">
      <c r="A204" s="90"/>
      <c r="B204" s="90"/>
      <c r="C204" s="39"/>
      <c r="D204" s="91"/>
      <c r="E204" s="39"/>
      <c r="F204" s="39"/>
      <c r="G204" s="39"/>
      <c r="H204" s="39"/>
      <c r="I204" s="39"/>
      <c r="J204" s="39"/>
      <c r="K204" s="39"/>
      <c r="L204" s="39"/>
      <c r="M204" s="39"/>
      <c r="N204" s="39"/>
      <c r="O204" s="39"/>
      <c r="P204" s="39"/>
      <c r="Q204" s="39"/>
      <c r="R204" s="39"/>
      <c r="S204" s="39"/>
      <c r="T204" s="39"/>
      <c r="U204" s="39"/>
      <c r="V204" s="39"/>
      <c r="W204" s="39"/>
      <c r="X204" s="39"/>
      <c r="Y204" s="39"/>
      <c r="Z204" s="28"/>
    </row>
    <row r="205" spans="1:26" ht="11.25" customHeight="1" x14ac:dyDescent="0.2">
      <c r="A205" s="90"/>
      <c r="B205" s="90"/>
      <c r="C205" s="39"/>
      <c r="D205" s="91"/>
      <c r="E205" s="39"/>
      <c r="F205" s="39"/>
      <c r="G205" s="39"/>
      <c r="H205" s="39"/>
      <c r="I205" s="39"/>
      <c r="J205" s="39"/>
      <c r="K205" s="39"/>
      <c r="L205" s="39"/>
      <c r="M205" s="39"/>
      <c r="N205" s="39"/>
      <c r="O205" s="39"/>
      <c r="P205" s="39"/>
      <c r="Q205" s="39"/>
      <c r="R205" s="39"/>
      <c r="S205" s="39"/>
      <c r="T205" s="39"/>
      <c r="U205" s="39"/>
      <c r="V205" s="39"/>
      <c r="W205" s="39"/>
      <c r="X205" s="39"/>
      <c r="Y205" s="39"/>
      <c r="Z205" s="28"/>
    </row>
    <row r="206" spans="1:26" ht="11.25" customHeight="1" x14ac:dyDescent="0.2">
      <c r="A206" s="90"/>
      <c r="B206" s="90"/>
      <c r="C206" s="39"/>
      <c r="D206" s="91"/>
      <c r="E206" s="39"/>
      <c r="F206" s="39"/>
      <c r="G206" s="39"/>
      <c r="H206" s="39"/>
      <c r="I206" s="39"/>
      <c r="J206" s="39"/>
      <c r="K206" s="39"/>
      <c r="L206" s="39"/>
      <c r="M206" s="39"/>
      <c r="N206" s="39"/>
      <c r="O206" s="39"/>
      <c r="P206" s="39"/>
      <c r="Q206" s="39"/>
      <c r="R206" s="39"/>
      <c r="S206" s="39"/>
      <c r="T206" s="39"/>
      <c r="U206" s="39"/>
      <c r="V206" s="39"/>
      <c r="W206" s="39"/>
      <c r="X206" s="39"/>
      <c r="Y206" s="39"/>
      <c r="Z206" s="28"/>
    </row>
    <row r="207" spans="1:26" ht="11.25" customHeight="1" x14ac:dyDescent="0.2">
      <c r="A207" s="90"/>
      <c r="B207" s="90"/>
      <c r="C207" s="39"/>
      <c r="D207" s="91"/>
      <c r="E207" s="39"/>
      <c r="F207" s="39"/>
      <c r="G207" s="39"/>
      <c r="H207" s="39"/>
      <c r="I207" s="39"/>
      <c r="J207" s="39"/>
      <c r="K207" s="39"/>
      <c r="L207" s="39"/>
      <c r="M207" s="39"/>
      <c r="N207" s="39"/>
      <c r="O207" s="39"/>
      <c r="P207" s="39"/>
      <c r="Q207" s="39"/>
      <c r="R207" s="39"/>
      <c r="S207" s="39"/>
      <c r="T207" s="39"/>
      <c r="U207" s="39"/>
      <c r="V207" s="39"/>
      <c r="W207" s="39"/>
      <c r="X207" s="39"/>
      <c r="Y207" s="39"/>
      <c r="Z207" s="28"/>
    </row>
    <row r="208" spans="1:26" ht="11.25" customHeight="1" x14ac:dyDescent="0.2">
      <c r="A208" s="90"/>
      <c r="B208" s="90"/>
      <c r="C208" s="39"/>
      <c r="D208" s="91"/>
      <c r="E208" s="39"/>
      <c r="F208" s="39"/>
      <c r="G208" s="39"/>
      <c r="H208" s="39"/>
      <c r="I208" s="39"/>
      <c r="J208" s="39"/>
      <c r="K208" s="39"/>
      <c r="L208" s="39"/>
      <c r="M208" s="39"/>
      <c r="N208" s="39"/>
      <c r="O208" s="39"/>
      <c r="P208" s="39"/>
      <c r="Q208" s="39"/>
      <c r="R208" s="39"/>
      <c r="S208" s="39"/>
      <c r="T208" s="39"/>
      <c r="U208" s="39"/>
      <c r="V208" s="39"/>
      <c r="W208" s="39"/>
      <c r="X208" s="39"/>
      <c r="Y208" s="39"/>
      <c r="Z208" s="28"/>
    </row>
    <row r="209" spans="1:26" ht="11.25" customHeight="1" x14ac:dyDescent="0.2">
      <c r="A209" s="90"/>
      <c r="B209" s="90"/>
      <c r="C209" s="39"/>
      <c r="D209" s="91"/>
      <c r="E209" s="39"/>
      <c r="F209" s="39"/>
      <c r="G209" s="39"/>
      <c r="H209" s="39"/>
      <c r="I209" s="39"/>
      <c r="J209" s="39"/>
      <c r="K209" s="39"/>
      <c r="L209" s="39"/>
      <c r="M209" s="39"/>
      <c r="N209" s="39"/>
      <c r="O209" s="39"/>
      <c r="P209" s="39"/>
      <c r="Q209" s="39"/>
      <c r="R209" s="39"/>
      <c r="S209" s="39"/>
      <c r="T209" s="39"/>
      <c r="U209" s="39"/>
      <c r="V209" s="39"/>
      <c r="W209" s="39"/>
      <c r="X209" s="39"/>
      <c r="Y209" s="39"/>
      <c r="Z209" s="28"/>
    </row>
    <row r="210" spans="1:26" ht="11.25" customHeight="1" x14ac:dyDescent="0.2">
      <c r="A210" s="90"/>
      <c r="B210" s="90"/>
      <c r="C210" s="39"/>
      <c r="D210" s="91"/>
      <c r="E210" s="39"/>
      <c r="F210" s="39"/>
      <c r="G210" s="39"/>
      <c r="H210" s="39"/>
      <c r="I210" s="39"/>
      <c r="J210" s="39"/>
      <c r="K210" s="39"/>
      <c r="L210" s="39"/>
      <c r="M210" s="39"/>
      <c r="N210" s="39"/>
      <c r="O210" s="39"/>
      <c r="P210" s="39"/>
      <c r="Q210" s="39"/>
      <c r="R210" s="39"/>
      <c r="S210" s="39"/>
      <c r="T210" s="39"/>
      <c r="U210" s="39"/>
      <c r="V210" s="39"/>
      <c r="W210" s="39"/>
      <c r="X210" s="39"/>
      <c r="Y210" s="39"/>
      <c r="Z210" s="28"/>
    </row>
    <row r="211" spans="1:26" ht="11.25" customHeight="1" x14ac:dyDescent="0.2">
      <c r="A211" s="90"/>
      <c r="B211" s="90"/>
      <c r="C211" s="39"/>
      <c r="D211" s="91"/>
      <c r="E211" s="39"/>
      <c r="F211" s="39"/>
      <c r="G211" s="39"/>
      <c r="H211" s="39"/>
      <c r="I211" s="39"/>
      <c r="J211" s="39"/>
      <c r="K211" s="39"/>
      <c r="L211" s="39"/>
      <c r="M211" s="39"/>
      <c r="N211" s="39"/>
      <c r="O211" s="39"/>
      <c r="P211" s="39"/>
      <c r="Q211" s="39"/>
      <c r="R211" s="39"/>
      <c r="S211" s="39"/>
      <c r="T211" s="39"/>
      <c r="U211" s="39"/>
      <c r="V211" s="39"/>
      <c r="W211" s="39"/>
      <c r="X211" s="39"/>
      <c r="Y211" s="39"/>
      <c r="Z211" s="28"/>
    </row>
    <row r="212" spans="1:26" ht="11.25" customHeight="1" x14ac:dyDescent="0.2">
      <c r="A212" s="90"/>
      <c r="B212" s="90"/>
      <c r="C212" s="39"/>
      <c r="D212" s="91"/>
      <c r="E212" s="39"/>
      <c r="F212" s="39"/>
      <c r="G212" s="39"/>
      <c r="H212" s="39"/>
      <c r="I212" s="39"/>
      <c r="J212" s="39"/>
      <c r="K212" s="39"/>
      <c r="L212" s="39"/>
      <c r="M212" s="39"/>
      <c r="N212" s="39"/>
      <c r="O212" s="39"/>
      <c r="P212" s="39"/>
      <c r="Q212" s="39"/>
      <c r="R212" s="39"/>
      <c r="S212" s="39"/>
      <c r="T212" s="39"/>
      <c r="U212" s="39"/>
      <c r="V212" s="39"/>
      <c r="W212" s="39"/>
      <c r="X212" s="39"/>
      <c r="Y212" s="39"/>
      <c r="Z212" s="28"/>
    </row>
    <row r="213" spans="1:26" ht="11.25" customHeight="1" x14ac:dyDescent="0.2">
      <c r="A213" s="90"/>
      <c r="B213" s="90"/>
      <c r="C213" s="39"/>
      <c r="D213" s="91"/>
      <c r="E213" s="39"/>
      <c r="F213" s="39"/>
      <c r="G213" s="39"/>
      <c r="H213" s="39"/>
      <c r="I213" s="39"/>
      <c r="J213" s="39"/>
      <c r="K213" s="39"/>
      <c r="L213" s="39"/>
      <c r="M213" s="39"/>
      <c r="N213" s="39"/>
      <c r="O213" s="39"/>
      <c r="P213" s="39"/>
      <c r="Q213" s="39"/>
      <c r="R213" s="39"/>
      <c r="S213" s="39"/>
      <c r="T213" s="39"/>
      <c r="U213" s="39"/>
      <c r="V213" s="39"/>
      <c r="W213" s="39"/>
      <c r="X213" s="39"/>
      <c r="Y213" s="39"/>
      <c r="Z213" s="28"/>
    </row>
    <row r="214" spans="1:26" ht="11.25" customHeight="1" x14ac:dyDescent="0.2">
      <c r="A214" s="90"/>
      <c r="B214" s="90"/>
      <c r="C214" s="39"/>
      <c r="D214" s="91"/>
      <c r="E214" s="39"/>
      <c r="F214" s="39"/>
      <c r="G214" s="39"/>
      <c r="H214" s="39"/>
      <c r="I214" s="39"/>
      <c r="J214" s="39"/>
      <c r="K214" s="39"/>
      <c r="L214" s="39"/>
      <c r="M214" s="39"/>
      <c r="N214" s="39"/>
      <c r="O214" s="39"/>
      <c r="P214" s="39"/>
      <c r="Q214" s="39"/>
      <c r="R214" s="39"/>
      <c r="S214" s="39"/>
      <c r="T214" s="39"/>
      <c r="U214" s="39"/>
      <c r="V214" s="39"/>
      <c r="W214" s="39"/>
      <c r="X214" s="39"/>
      <c r="Y214" s="39"/>
      <c r="Z214" s="28"/>
    </row>
    <row r="215" spans="1:26" ht="11.25" customHeight="1" x14ac:dyDescent="0.2">
      <c r="A215" s="90"/>
      <c r="B215" s="90"/>
      <c r="C215" s="39"/>
      <c r="D215" s="91"/>
      <c r="E215" s="39"/>
      <c r="F215" s="39"/>
      <c r="G215" s="39"/>
      <c r="H215" s="39"/>
      <c r="I215" s="39"/>
      <c r="J215" s="39"/>
      <c r="K215" s="39"/>
      <c r="L215" s="39"/>
      <c r="M215" s="39"/>
      <c r="N215" s="39"/>
      <c r="O215" s="39"/>
      <c r="P215" s="39"/>
      <c r="Q215" s="39"/>
      <c r="R215" s="39"/>
      <c r="S215" s="39"/>
      <c r="T215" s="39"/>
      <c r="U215" s="39"/>
      <c r="V215" s="39"/>
      <c r="W215" s="39"/>
      <c r="X215" s="39"/>
      <c r="Y215" s="39"/>
      <c r="Z215" s="28"/>
    </row>
    <row r="216" spans="1:26" ht="11.25" customHeight="1" x14ac:dyDescent="0.2">
      <c r="A216" s="90"/>
      <c r="B216" s="90"/>
      <c r="C216" s="39"/>
      <c r="D216" s="91"/>
      <c r="E216" s="39"/>
      <c r="F216" s="39"/>
      <c r="G216" s="39"/>
      <c r="H216" s="39"/>
      <c r="I216" s="39"/>
      <c r="J216" s="39"/>
      <c r="K216" s="39"/>
      <c r="L216" s="39"/>
      <c r="M216" s="39"/>
      <c r="N216" s="39"/>
      <c r="O216" s="39"/>
      <c r="P216" s="39"/>
      <c r="Q216" s="39"/>
      <c r="R216" s="39"/>
      <c r="S216" s="39"/>
      <c r="T216" s="39"/>
      <c r="U216" s="39"/>
      <c r="V216" s="39"/>
      <c r="W216" s="39"/>
      <c r="X216" s="39"/>
      <c r="Y216" s="39"/>
      <c r="Z216" s="28"/>
    </row>
    <row r="217" spans="1:26" ht="11.25" customHeight="1" x14ac:dyDescent="0.2">
      <c r="A217" s="90"/>
      <c r="B217" s="90"/>
      <c r="C217" s="39"/>
      <c r="D217" s="91"/>
      <c r="E217" s="39"/>
      <c r="F217" s="39"/>
      <c r="G217" s="39"/>
      <c r="H217" s="39"/>
      <c r="I217" s="39"/>
      <c r="J217" s="39"/>
      <c r="K217" s="39"/>
      <c r="L217" s="39"/>
      <c r="M217" s="39"/>
      <c r="N217" s="39"/>
      <c r="O217" s="39"/>
      <c r="P217" s="39"/>
      <c r="Q217" s="39"/>
      <c r="R217" s="39"/>
      <c r="S217" s="39"/>
      <c r="T217" s="39"/>
      <c r="U217" s="39"/>
      <c r="V217" s="39"/>
      <c r="W217" s="39"/>
      <c r="X217" s="39"/>
      <c r="Y217" s="39"/>
      <c r="Z217" s="28"/>
    </row>
    <row r="218" spans="1:26" ht="11.25" customHeight="1" x14ac:dyDescent="0.2">
      <c r="A218" s="90"/>
      <c r="B218" s="90"/>
      <c r="C218" s="39"/>
      <c r="D218" s="91"/>
      <c r="E218" s="39"/>
      <c r="F218" s="39"/>
      <c r="G218" s="39"/>
      <c r="H218" s="39"/>
      <c r="I218" s="39"/>
      <c r="J218" s="39"/>
      <c r="K218" s="39"/>
      <c r="L218" s="39"/>
      <c r="M218" s="39"/>
      <c r="N218" s="39"/>
      <c r="O218" s="39"/>
      <c r="P218" s="39"/>
      <c r="Q218" s="39"/>
      <c r="R218" s="39"/>
      <c r="S218" s="39"/>
      <c r="T218" s="39"/>
      <c r="U218" s="39"/>
      <c r="V218" s="39"/>
      <c r="W218" s="39"/>
      <c r="X218" s="39"/>
      <c r="Y218" s="39"/>
      <c r="Z218" s="28"/>
    </row>
    <row r="219" spans="1:26" ht="11.25" customHeight="1" x14ac:dyDescent="0.2">
      <c r="A219" s="90"/>
      <c r="B219" s="90"/>
      <c r="C219" s="39"/>
      <c r="D219" s="91"/>
      <c r="E219" s="39"/>
      <c r="F219" s="39"/>
      <c r="G219" s="39"/>
      <c r="H219" s="39"/>
      <c r="I219" s="39"/>
      <c r="J219" s="39"/>
      <c r="K219" s="39"/>
      <c r="L219" s="39"/>
      <c r="M219" s="39"/>
      <c r="N219" s="39"/>
      <c r="O219" s="39"/>
      <c r="P219" s="39"/>
      <c r="Q219" s="39"/>
      <c r="R219" s="39"/>
      <c r="S219" s="39"/>
      <c r="T219" s="39"/>
      <c r="U219" s="39"/>
      <c r="V219" s="39"/>
      <c r="W219" s="39"/>
      <c r="X219" s="39"/>
      <c r="Y219" s="39"/>
      <c r="Z219" s="28"/>
    </row>
    <row r="220" spans="1:26" ht="11.25" customHeight="1" x14ac:dyDescent="0.2">
      <c r="A220" s="90"/>
      <c r="B220" s="90"/>
      <c r="C220" s="39"/>
      <c r="D220" s="91"/>
      <c r="E220" s="39"/>
      <c r="F220" s="39"/>
      <c r="G220" s="39"/>
      <c r="H220" s="39"/>
      <c r="I220" s="39"/>
      <c r="J220" s="39"/>
      <c r="K220" s="39"/>
      <c r="L220" s="39"/>
      <c r="M220" s="39"/>
      <c r="N220" s="39"/>
      <c r="O220" s="39"/>
      <c r="P220" s="39"/>
      <c r="Q220" s="39"/>
      <c r="R220" s="39"/>
      <c r="S220" s="39"/>
      <c r="T220" s="39"/>
      <c r="U220" s="39"/>
      <c r="V220" s="39"/>
      <c r="W220" s="39"/>
      <c r="X220" s="39"/>
      <c r="Y220" s="39"/>
      <c r="Z220" s="28"/>
    </row>
    <row r="221" spans="1:26" ht="11.25" customHeight="1" x14ac:dyDescent="0.2">
      <c r="A221" s="90"/>
      <c r="B221" s="90"/>
      <c r="C221" s="39"/>
      <c r="D221" s="91"/>
      <c r="E221" s="39"/>
      <c r="F221" s="39"/>
      <c r="G221" s="39"/>
      <c r="H221" s="39"/>
      <c r="I221" s="39"/>
      <c r="J221" s="39"/>
      <c r="K221" s="39"/>
      <c r="L221" s="39"/>
      <c r="M221" s="39"/>
      <c r="N221" s="39"/>
      <c r="O221" s="39"/>
      <c r="P221" s="39"/>
      <c r="Q221" s="39"/>
      <c r="R221" s="39"/>
      <c r="S221" s="39"/>
      <c r="T221" s="39"/>
      <c r="U221" s="39"/>
      <c r="V221" s="39"/>
      <c r="W221" s="39"/>
      <c r="X221" s="39"/>
      <c r="Y221" s="39"/>
      <c r="Z221" s="28"/>
    </row>
    <row r="222" spans="1:26" ht="11.25" customHeight="1" x14ac:dyDescent="0.2">
      <c r="A222" s="90"/>
      <c r="B222" s="90"/>
      <c r="C222" s="39"/>
      <c r="D222" s="91"/>
      <c r="E222" s="39"/>
      <c r="F222" s="39"/>
      <c r="G222" s="39"/>
      <c r="H222" s="39"/>
      <c r="I222" s="39"/>
      <c r="J222" s="39"/>
      <c r="K222" s="39"/>
      <c r="L222" s="39"/>
      <c r="M222" s="39"/>
      <c r="N222" s="39"/>
      <c r="O222" s="39"/>
      <c r="P222" s="39"/>
      <c r="Q222" s="39"/>
      <c r="R222" s="39"/>
      <c r="S222" s="39"/>
      <c r="T222" s="39"/>
      <c r="U222" s="39"/>
      <c r="V222" s="39"/>
      <c r="W222" s="39"/>
      <c r="X222" s="39"/>
      <c r="Y222" s="39"/>
      <c r="Z222" s="28"/>
    </row>
    <row r="223" spans="1:26" ht="11.25" customHeight="1" x14ac:dyDescent="0.2">
      <c r="A223" s="90"/>
      <c r="B223" s="90"/>
      <c r="C223" s="39"/>
      <c r="D223" s="91"/>
      <c r="E223" s="39"/>
      <c r="F223" s="39"/>
      <c r="G223" s="39"/>
      <c r="H223" s="39"/>
      <c r="I223" s="39"/>
      <c r="J223" s="39"/>
      <c r="K223" s="39"/>
      <c r="L223" s="39"/>
      <c r="M223" s="39"/>
      <c r="N223" s="39"/>
      <c r="O223" s="39"/>
      <c r="P223" s="39"/>
      <c r="Q223" s="39"/>
      <c r="R223" s="39"/>
      <c r="S223" s="39"/>
      <c r="T223" s="39"/>
      <c r="U223" s="39"/>
      <c r="V223" s="39"/>
      <c r="W223" s="39"/>
      <c r="X223" s="39"/>
      <c r="Y223" s="39"/>
      <c r="Z223" s="28"/>
    </row>
    <row r="224" spans="1:26" ht="11.25" customHeight="1" x14ac:dyDescent="0.2">
      <c r="A224" s="90"/>
      <c r="B224" s="90"/>
      <c r="C224" s="39"/>
      <c r="D224" s="91"/>
      <c r="E224" s="39"/>
      <c r="F224" s="39"/>
      <c r="G224" s="39"/>
      <c r="H224" s="39"/>
      <c r="I224" s="39"/>
      <c r="J224" s="39"/>
      <c r="K224" s="39"/>
      <c r="L224" s="39"/>
      <c r="M224" s="39"/>
      <c r="N224" s="39"/>
      <c r="O224" s="39"/>
      <c r="P224" s="39"/>
      <c r="Q224" s="39"/>
      <c r="R224" s="39"/>
      <c r="S224" s="39"/>
      <c r="T224" s="39"/>
      <c r="U224" s="39"/>
      <c r="V224" s="39"/>
      <c r="W224" s="39"/>
      <c r="X224" s="39"/>
      <c r="Y224" s="39"/>
      <c r="Z224" s="28"/>
    </row>
    <row r="225" spans="1:26" ht="11.25" customHeight="1" x14ac:dyDescent="0.2">
      <c r="A225" s="90"/>
      <c r="B225" s="90"/>
      <c r="C225" s="39"/>
      <c r="D225" s="91"/>
      <c r="E225" s="39"/>
      <c r="F225" s="39"/>
      <c r="G225" s="39"/>
      <c r="H225" s="39"/>
      <c r="I225" s="39"/>
      <c r="J225" s="39"/>
      <c r="K225" s="39"/>
      <c r="L225" s="39"/>
      <c r="M225" s="39"/>
      <c r="N225" s="39"/>
      <c r="O225" s="39"/>
      <c r="P225" s="39"/>
      <c r="Q225" s="39"/>
      <c r="R225" s="39"/>
      <c r="S225" s="39"/>
      <c r="T225" s="39"/>
      <c r="U225" s="39"/>
      <c r="V225" s="39"/>
      <c r="W225" s="39"/>
      <c r="X225" s="39"/>
      <c r="Y225" s="39"/>
      <c r="Z225" s="28"/>
    </row>
    <row r="226" spans="1:26" ht="11.25" customHeight="1" x14ac:dyDescent="0.2">
      <c r="A226" s="90"/>
      <c r="B226" s="90"/>
      <c r="C226" s="39"/>
      <c r="D226" s="91"/>
      <c r="E226" s="39"/>
      <c r="F226" s="39"/>
      <c r="G226" s="39"/>
      <c r="H226" s="39"/>
      <c r="I226" s="39"/>
      <c r="J226" s="39"/>
      <c r="K226" s="39"/>
      <c r="L226" s="39"/>
      <c r="M226" s="39"/>
      <c r="N226" s="39"/>
      <c r="O226" s="39"/>
      <c r="P226" s="39"/>
      <c r="Q226" s="39"/>
      <c r="R226" s="39"/>
      <c r="S226" s="39"/>
      <c r="T226" s="39"/>
      <c r="U226" s="39"/>
      <c r="V226" s="39"/>
      <c r="W226" s="39"/>
      <c r="X226" s="39"/>
      <c r="Y226" s="39"/>
      <c r="Z226" s="28"/>
    </row>
    <row r="227" spans="1:26" ht="11.25" customHeight="1" x14ac:dyDescent="0.2">
      <c r="A227" s="90"/>
      <c r="B227" s="90"/>
      <c r="C227" s="39"/>
      <c r="D227" s="91"/>
      <c r="E227" s="39"/>
      <c r="F227" s="39"/>
      <c r="G227" s="39"/>
      <c r="H227" s="39"/>
      <c r="I227" s="39"/>
      <c r="J227" s="39"/>
      <c r="K227" s="39"/>
      <c r="L227" s="39"/>
      <c r="M227" s="39"/>
      <c r="N227" s="39"/>
      <c r="O227" s="39"/>
      <c r="P227" s="39"/>
      <c r="Q227" s="39"/>
      <c r="R227" s="39"/>
      <c r="S227" s="39"/>
      <c r="T227" s="39"/>
      <c r="U227" s="39"/>
      <c r="V227" s="39"/>
      <c r="W227" s="39"/>
      <c r="X227" s="39"/>
      <c r="Y227" s="39"/>
      <c r="Z227" s="28"/>
    </row>
    <row r="228" spans="1:26" ht="11.25" customHeight="1" x14ac:dyDescent="0.2">
      <c r="A228" s="90"/>
      <c r="B228" s="90"/>
      <c r="C228" s="39"/>
      <c r="D228" s="91"/>
      <c r="E228" s="39"/>
      <c r="F228" s="39"/>
      <c r="G228" s="39"/>
      <c r="H228" s="39"/>
      <c r="I228" s="39"/>
      <c r="J228" s="39"/>
      <c r="K228" s="39"/>
      <c r="L228" s="39"/>
      <c r="M228" s="39"/>
      <c r="N228" s="39"/>
      <c r="O228" s="39"/>
      <c r="P228" s="39"/>
      <c r="Q228" s="39"/>
      <c r="R228" s="39"/>
      <c r="S228" s="39"/>
      <c r="T228" s="39"/>
      <c r="U228" s="39"/>
      <c r="V228" s="39"/>
      <c r="W228" s="39"/>
      <c r="X228" s="39"/>
      <c r="Y228" s="39"/>
      <c r="Z228" s="28"/>
    </row>
    <row r="229" spans="1:26" ht="11.25" customHeight="1" x14ac:dyDescent="0.2">
      <c r="A229" s="90"/>
      <c r="B229" s="90"/>
      <c r="C229" s="39"/>
      <c r="D229" s="91"/>
      <c r="E229" s="39"/>
      <c r="F229" s="39"/>
      <c r="G229" s="39"/>
      <c r="H229" s="39"/>
      <c r="I229" s="39"/>
      <c r="J229" s="39"/>
      <c r="K229" s="39"/>
      <c r="L229" s="39"/>
      <c r="M229" s="39"/>
      <c r="N229" s="39"/>
      <c r="O229" s="39"/>
      <c r="P229" s="39"/>
      <c r="Q229" s="39"/>
      <c r="R229" s="39"/>
      <c r="S229" s="39"/>
      <c r="T229" s="39"/>
      <c r="U229" s="39"/>
      <c r="V229" s="39"/>
      <c r="W229" s="39"/>
      <c r="X229" s="39"/>
      <c r="Y229" s="39"/>
      <c r="Z229" s="28"/>
    </row>
    <row r="230" spans="1:26" ht="11.25" customHeight="1" x14ac:dyDescent="0.2">
      <c r="A230" s="90"/>
      <c r="B230" s="90"/>
      <c r="C230" s="39"/>
      <c r="D230" s="91"/>
      <c r="E230" s="39"/>
      <c r="F230" s="39"/>
      <c r="G230" s="39"/>
      <c r="H230" s="39"/>
      <c r="I230" s="39"/>
      <c r="J230" s="39"/>
      <c r="K230" s="39"/>
      <c r="L230" s="39"/>
      <c r="M230" s="39"/>
      <c r="N230" s="39"/>
      <c r="O230" s="39"/>
      <c r="P230" s="39"/>
      <c r="Q230" s="39"/>
      <c r="R230" s="39"/>
      <c r="S230" s="39"/>
      <c r="T230" s="39"/>
      <c r="U230" s="39"/>
      <c r="V230" s="39"/>
      <c r="W230" s="39"/>
      <c r="X230" s="39"/>
      <c r="Y230" s="39"/>
      <c r="Z230" s="28"/>
    </row>
    <row r="231" spans="1:26" ht="11.25" customHeight="1" x14ac:dyDescent="0.2">
      <c r="A231" s="90"/>
      <c r="B231" s="90"/>
      <c r="C231" s="39"/>
      <c r="D231" s="91"/>
      <c r="E231" s="39"/>
      <c r="F231" s="39"/>
      <c r="G231" s="39"/>
      <c r="H231" s="39"/>
      <c r="I231" s="39"/>
      <c r="J231" s="39"/>
      <c r="K231" s="39"/>
      <c r="L231" s="39"/>
      <c r="M231" s="39"/>
      <c r="N231" s="39"/>
      <c r="O231" s="39"/>
      <c r="P231" s="39"/>
      <c r="Q231" s="39"/>
      <c r="R231" s="39"/>
      <c r="S231" s="39"/>
      <c r="T231" s="39"/>
      <c r="U231" s="39"/>
      <c r="V231" s="39"/>
      <c r="W231" s="39"/>
      <c r="X231" s="39"/>
      <c r="Y231" s="39"/>
      <c r="Z231" s="28"/>
    </row>
    <row r="232" spans="1:26" ht="11.25" customHeight="1" x14ac:dyDescent="0.2">
      <c r="A232" s="90"/>
      <c r="B232" s="90"/>
      <c r="C232" s="39"/>
      <c r="D232" s="91"/>
      <c r="E232" s="39"/>
      <c r="F232" s="39"/>
      <c r="G232" s="39"/>
      <c r="H232" s="39"/>
      <c r="I232" s="39"/>
      <c r="J232" s="39"/>
      <c r="K232" s="39"/>
      <c r="L232" s="39"/>
      <c r="M232" s="39"/>
      <c r="N232" s="39"/>
      <c r="O232" s="39"/>
      <c r="P232" s="39"/>
      <c r="Q232" s="39"/>
      <c r="R232" s="39"/>
      <c r="S232" s="39"/>
      <c r="T232" s="39"/>
      <c r="U232" s="39"/>
      <c r="V232" s="39"/>
      <c r="W232" s="39"/>
      <c r="X232" s="39"/>
      <c r="Y232" s="39"/>
      <c r="Z232" s="28"/>
    </row>
    <row r="233" spans="1:26" ht="11.25" customHeight="1" x14ac:dyDescent="0.2">
      <c r="A233" s="90"/>
      <c r="B233" s="90"/>
      <c r="C233" s="39"/>
      <c r="D233" s="91"/>
      <c r="E233" s="39"/>
      <c r="F233" s="39"/>
      <c r="G233" s="39"/>
      <c r="H233" s="39"/>
      <c r="I233" s="39"/>
      <c r="J233" s="39"/>
      <c r="K233" s="39"/>
      <c r="L233" s="39"/>
      <c r="M233" s="39"/>
      <c r="N233" s="39"/>
      <c r="O233" s="39"/>
      <c r="P233" s="39"/>
      <c r="Q233" s="39"/>
      <c r="R233" s="39"/>
      <c r="S233" s="39"/>
      <c r="T233" s="39"/>
      <c r="U233" s="39"/>
      <c r="V233" s="39"/>
      <c r="W233" s="39"/>
      <c r="X233" s="39"/>
      <c r="Y233" s="39"/>
      <c r="Z233" s="28"/>
    </row>
    <row r="234" spans="1:26" ht="11.25" customHeight="1" x14ac:dyDescent="0.2">
      <c r="A234" s="90"/>
      <c r="B234" s="90"/>
      <c r="C234" s="39"/>
      <c r="D234" s="91"/>
      <c r="E234" s="39"/>
      <c r="F234" s="39"/>
      <c r="G234" s="39"/>
      <c r="H234" s="39"/>
      <c r="I234" s="39"/>
      <c r="J234" s="39"/>
      <c r="K234" s="39"/>
      <c r="L234" s="39"/>
      <c r="M234" s="39"/>
      <c r="N234" s="39"/>
      <c r="O234" s="39"/>
      <c r="P234" s="39"/>
      <c r="Q234" s="39"/>
      <c r="R234" s="39"/>
      <c r="S234" s="39"/>
      <c r="T234" s="39"/>
      <c r="U234" s="39"/>
      <c r="V234" s="39"/>
      <c r="W234" s="39"/>
      <c r="X234" s="39"/>
      <c r="Y234" s="39"/>
      <c r="Z234" s="28"/>
    </row>
    <row r="235" spans="1:26" ht="11.25" customHeight="1" x14ac:dyDescent="0.2">
      <c r="A235" s="90"/>
      <c r="B235" s="90"/>
      <c r="C235" s="39"/>
      <c r="D235" s="91"/>
      <c r="E235" s="39"/>
      <c r="F235" s="39"/>
      <c r="G235" s="39"/>
      <c r="H235" s="39"/>
      <c r="I235" s="39"/>
      <c r="J235" s="39"/>
      <c r="K235" s="39"/>
      <c r="L235" s="39"/>
      <c r="M235" s="39"/>
      <c r="N235" s="39"/>
      <c r="O235" s="39"/>
      <c r="P235" s="39"/>
      <c r="Q235" s="39"/>
      <c r="R235" s="39"/>
      <c r="S235" s="39"/>
      <c r="T235" s="39"/>
      <c r="U235" s="39"/>
      <c r="V235" s="39"/>
      <c r="W235" s="39"/>
      <c r="X235" s="39"/>
      <c r="Y235" s="39"/>
      <c r="Z235" s="28"/>
    </row>
    <row r="236" spans="1:26" ht="11.25" customHeight="1" x14ac:dyDescent="0.2">
      <c r="A236" s="90"/>
      <c r="B236" s="90"/>
      <c r="C236" s="39"/>
      <c r="D236" s="91"/>
      <c r="E236" s="39"/>
      <c r="F236" s="39"/>
      <c r="G236" s="39"/>
      <c r="H236" s="39"/>
      <c r="I236" s="39"/>
      <c r="J236" s="39"/>
      <c r="K236" s="39"/>
      <c r="L236" s="39"/>
      <c r="M236" s="39"/>
      <c r="N236" s="39"/>
      <c r="O236" s="39"/>
      <c r="P236" s="39"/>
      <c r="Q236" s="39"/>
      <c r="R236" s="39"/>
      <c r="S236" s="39"/>
      <c r="T236" s="39"/>
      <c r="U236" s="39"/>
      <c r="V236" s="39"/>
      <c r="W236" s="39"/>
      <c r="X236" s="39"/>
      <c r="Y236" s="39"/>
      <c r="Z236" s="28"/>
    </row>
    <row r="237" spans="1:26" ht="11.25" customHeight="1" x14ac:dyDescent="0.2">
      <c r="A237" s="90"/>
      <c r="B237" s="90"/>
      <c r="C237" s="39"/>
      <c r="D237" s="91"/>
      <c r="E237" s="39"/>
      <c r="F237" s="39"/>
      <c r="G237" s="39"/>
      <c r="H237" s="39"/>
      <c r="I237" s="39"/>
      <c r="J237" s="39"/>
      <c r="K237" s="39"/>
      <c r="L237" s="39"/>
      <c r="M237" s="39"/>
      <c r="N237" s="39"/>
      <c r="O237" s="39"/>
      <c r="P237" s="39"/>
      <c r="Q237" s="39"/>
      <c r="R237" s="39"/>
      <c r="S237" s="39"/>
      <c r="T237" s="39"/>
      <c r="U237" s="39"/>
      <c r="V237" s="39"/>
      <c r="W237" s="39"/>
      <c r="X237" s="39"/>
      <c r="Y237" s="39"/>
      <c r="Z237" s="28"/>
    </row>
    <row r="238" spans="1:26" ht="11.25" customHeight="1" x14ac:dyDescent="0.2">
      <c r="A238" s="90"/>
      <c r="B238" s="90"/>
      <c r="C238" s="39"/>
      <c r="D238" s="91"/>
      <c r="E238" s="39"/>
      <c r="F238" s="39"/>
      <c r="G238" s="39"/>
      <c r="H238" s="39"/>
      <c r="I238" s="39"/>
      <c r="J238" s="39"/>
      <c r="K238" s="39"/>
      <c r="L238" s="39"/>
      <c r="M238" s="39"/>
      <c r="N238" s="39"/>
      <c r="O238" s="39"/>
      <c r="P238" s="39"/>
      <c r="Q238" s="39"/>
      <c r="R238" s="39"/>
      <c r="S238" s="39"/>
      <c r="T238" s="39"/>
      <c r="U238" s="39"/>
      <c r="V238" s="39"/>
      <c r="W238" s="39"/>
      <c r="X238" s="39"/>
      <c r="Y238" s="39"/>
      <c r="Z238" s="28"/>
    </row>
    <row r="239" spans="1:26" ht="11.25" customHeight="1" x14ac:dyDescent="0.2">
      <c r="A239" s="90"/>
      <c r="B239" s="90"/>
      <c r="C239" s="39"/>
      <c r="D239" s="91"/>
      <c r="E239" s="39"/>
      <c r="F239" s="39"/>
      <c r="G239" s="39"/>
      <c r="H239" s="39"/>
      <c r="I239" s="39"/>
      <c r="J239" s="39"/>
      <c r="K239" s="39"/>
      <c r="L239" s="39"/>
      <c r="M239" s="39"/>
      <c r="N239" s="39"/>
      <c r="O239" s="39"/>
      <c r="P239" s="39"/>
      <c r="Q239" s="39"/>
      <c r="R239" s="39"/>
      <c r="S239" s="39"/>
      <c r="T239" s="39"/>
      <c r="U239" s="39"/>
      <c r="V239" s="39"/>
      <c r="W239" s="39"/>
      <c r="X239" s="39"/>
      <c r="Y239" s="39"/>
      <c r="Z239" s="28"/>
    </row>
    <row r="240" spans="1:26" ht="11.25" customHeight="1" x14ac:dyDescent="0.2">
      <c r="A240" s="90"/>
      <c r="B240" s="90"/>
      <c r="C240" s="39"/>
      <c r="D240" s="91"/>
      <c r="E240" s="39"/>
      <c r="F240" s="39"/>
      <c r="G240" s="39"/>
      <c r="H240" s="39"/>
      <c r="I240" s="39"/>
      <c r="J240" s="39"/>
      <c r="K240" s="39"/>
      <c r="L240" s="39"/>
      <c r="M240" s="39"/>
      <c r="N240" s="39"/>
      <c r="O240" s="39"/>
      <c r="P240" s="39"/>
      <c r="Q240" s="39"/>
      <c r="R240" s="39"/>
      <c r="S240" s="39"/>
      <c r="T240" s="39"/>
      <c r="U240" s="39"/>
      <c r="V240" s="39"/>
      <c r="W240" s="39"/>
      <c r="X240" s="39"/>
      <c r="Y240" s="39"/>
      <c r="Z240" s="28"/>
    </row>
    <row r="241" spans="1:26" ht="11.25" customHeight="1" x14ac:dyDescent="0.2">
      <c r="A241" s="90"/>
      <c r="B241" s="90"/>
      <c r="C241" s="39"/>
      <c r="D241" s="91"/>
      <c r="E241" s="39"/>
      <c r="F241" s="39"/>
      <c r="G241" s="39"/>
      <c r="H241" s="39"/>
      <c r="I241" s="39"/>
      <c r="J241" s="39"/>
      <c r="K241" s="39"/>
      <c r="L241" s="39"/>
      <c r="M241" s="39"/>
      <c r="N241" s="39"/>
      <c r="O241" s="39"/>
      <c r="P241" s="39"/>
      <c r="Q241" s="39"/>
      <c r="R241" s="39"/>
      <c r="S241" s="39"/>
      <c r="T241" s="39"/>
      <c r="U241" s="39"/>
      <c r="V241" s="39"/>
      <c r="W241" s="39"/>
      <c r="X241" s="39"/>
      <c r="Y241" s="39"/>
      <c r="Z241" s="28"/>
    </row>
    <row r="242" spans="1:26" ht="11.25" customHeight="1" x14ac:dyDescent="0.2">
      <c r="A242" s="90"/>
      <c r="B242" s="90"/>
      <c r="C242" s="39"/>
      <c r="D242" s="91"/>
      <c r="E242" s="39"/>
      <c r="F242" s="39"/>
      <c r="G242" s="39"/>
      <c r="H242" s="39"/>
      <c r="I242" s="39"/>
      <c r="J242" s="39"/>
      <c r="K242" s="39"/>
      <c r="L242" s="39"/>
      <c r="M242" s="39"/>
      <c r="N242" s="39"/>
      <c r="O242" s="39"/>
      <c r="P242" s="39"/>
      <c r="Q242" s="39"/>
      <c r="R242" s="39"/>
      <c r="S242" s="39"/>
      <c r="T242" s="39"/>
      <c r="U242" s="39"/>
      <c r="V242" s="39"/>
      <c r="W242" s="39"/>
      <c r="X242" s="39"/>
      <c r="Y242" s="39"/>
      <c r="Z242" s="28"/>
    </row>
    <row r="243" spans="1:26" ht="11.25" customHeight="1" x14ac:dyDescent="0.2">
      <c r="A243" s="90"/>
      <c r="B243" s="90"/>
      <c r="C243" s="39"/>
      <c r="D243" s="91"/>
      <c r="E243" s="39"/>
      <c r="F243" s="39"/>
      <c r="G243" s="39"/>
      <c r="H243" s="39"/>
      <c r="I243" s="39"/>
      <c r="J243" s="39"/>
      <c r="K243" s="39"/>
      <c r="L243" s="39"/>
      <c r="M243" s="39"/>
      <c r="N243" s="39"/>
      <c r="O243" s="39"/>
      <c r="P243" s="39"/>
      <c r="Q243" s="39"/>
      <c r="R243" s="39"/>
      <c r="S243" s="39"/>
      <c r="T243" s="39"/>
      <c r="U243" s="39"/>
      <c r="V243" s="39"/>
      <c r="W243" s="39"/>
      <c r="X243" s="39"/>
      <c r="Y243" s="39"/>
      <c r="Z243" s="28"/>
    </row>
    <row r="244" spans="1:26" ht="11.25" customHeight="1" x14ac:dyDescent="0.2">
      <c r="A244" s="90"/>
      <c r="B244" s="90"/>
      <c r="C244" s="39"/>
      <c r="D244" s="91"/>
      <c r="E244" s="39"/>
      <c r="F244" s="39"/>
      <c r="G244" s="39"/>
      <c r="H244" s="39"/>
      <c r="I244" s="39"/>
      <c r="J244" s="39"/>
      <c r="K244" s="39"/>
      <c r="L244" s="39"/>
      <c r="M244" s="39"/>
      <c r="N244" s="39"/>
      <c r="O244" s="39"/>
      <c r="P244" s="39"/>
      <c r="Q244" s="39"/>
      <c r="R244" s="39"/>
      <c r="S244" s="39"/>
      <c r="T244" s="39"/>
      <c r="U244" s="39"/>
      <c r="V244" s="39"/>
      <c r="W244" s="39"/>
      <c r="X244" s="39"/>
      <c r="Y244" s="39"/>
      <c r="Z244" s="28"/>
    </row>
    <row r="245" spans="1:26" ht="11.25" customHeight="1" x14ac:dyDescent="0.2">
      <c r="A245" s="90"/>
      <c r="B245" s="90"/>
      <c r="C245" s="39"/>
      <c r="D245" s="91"/>
      <c r="E245" s="39"/>
      <c r="F245" s="39"/>
      <c r="G245" s="39"/>
      <c r="H245" s="39"/>
      <c r="I245" s="39"/>
      <c r="J245" s="39"/>
      <c r="K245" s="39"/>
      <c r="L245" s="39"/>
      <c r="M245" s="39"/>
      <c r="N245" s="39"/>
      <c r="O245" s="39"/>
      <c r="P245" s="39"/>
      <c r="Q245" s="39"/>
      <c r="R245" s="39"/>
      <c r="S245" s="39"/>
      <c r="T245" s="39"/>
      <c r="U245" s="39"/>
      <c r="V245" s="39"/>
      <c r="W245" s="39"/>
      <c r="X245" s="39"/>
      <c r="Y245" s="39"/>
      <c r="Z245" s="28"/>
    </row>
    <row r="246" spans="1:26" ht="11.25" customHeight="1" x14ac:dyDescent="0.2">
      <c r="A246" s="90"/>
      <c r="B246" s="90"/>
      <c r="C246" s="39"/>
      <c r="D246" s="91"/>
      <c r="E246" s="39"/>
      <c r="F246" s="39"/>
      <c r="G246" s="39"/>
      <c r="H246" s="39"/>
      <c r="I246" s="39"/>
      <c r="J246" s="39"/>
      <c r="K246" s="39"/>
      <c r="L246" s="39"/>
      <c r="M246" s="39"/>
      <c r="N246" s="39"/>
      <c r="O246" s="39"/>
      <c r="P246" s="39"/>
      <c r="Q246" s="39"/>
      <c r="R246" s="39"/>
      <c r="S246" s="39"/>
      <c r="T246" s="39"/>
      <c r="U246" s="39"/>
      <c r="V246" s="39"/>
      <c r="W246" s="39"/>
      <c r="X246" s="39"/>
      <c r="Y246" s="39"/>
      <c r="Z246" s="28"/>
    </row>
    <row r="247" spans="1:26" ht="11.25" customHeight="1" x14ac:dyDescent="0.2">
      <c r="A247" s="90"/>
      <c r="B247" s="90"/>
      <c r="C247" s="39"/>
      <c r="D247" s="91"/>
      <c r="E247" s="39"/>
      <c r="F247" s="39"/>
      <c r="G247" s="39"/>
      <c r="H247" s="39"/>
      <c r="I247" s="39"/>
      <c r="J247" s="39"/>
      <c r="K247" s="39"/>
      <c r="L247" s="39"/>
      <c r="M247" s="39"/>
      <c r="N247" s="39"/>
      <c r="O247" s="39"/>
      <c r="P247" s="39"/>
      <c r="Q247" s="39"/>
      <c r="R247" s="39"/>
      <c r="S247" s="39"/>
      <c r="T247" s="39"/>
      <c r="U247" s="39"/>
      <c r="V247" s="39"/>
      <c r="W247" s="39"/>
      <c r="X247" s="39"/>
      <c r="Y247" s="39"/>
      <c r="Z247" s="28"/>
    </row>
    <row r="248" spans="1:26" ht="11.25" customHeight="1" x14ac:dyDescent="0.2">
      <c r="A248" s="90"/>
      <c r="B248" s="90"/>
      <c r="C248" s="39"/>
      <c r="D248" s="91"/>
      <c r="E248" s="39"/>
      <c r="F248" s="39"/>
      <c r="G248" s="39"/>
      <c r="H248" s="39"/>
      <c r="I248" s="39"/>
      <c r="J248" s="39"/>
      <c r="K248" s="39"/>
      <c r="L248" s="39"/>
      <c r="M248" s="39"/>
      <c r="N248" s="39"/>
      <c r="O248" s="39"/>
      <c r="P248" s="39"/>
      <c r="Q248" s="39"/>
      <c r="R248" s="39"/>
      <c r="S248" s="39"/>
      <c r="T248" s="39"/>
      <c r="U248" s="39"/>
      <c r="V248" s="39"/>
      <c r="W248" s="39"/>
      <c r="X248" s="39"/>
      <c r="Y248" s="39"/>
      <c r="Z248" s="28"/>
    </row>
    <row r="249" spans="1:26" ht="11.25" customHeight="1" x14ac:dyDescent="0.2">
      <c r="A249" s="90"/>
      <c r="B249" s="90"/>
      <c r="C249" s="39"/>
      <c r="D249" s="91"/>
      <c r="E249" s="39"/>
      <c r="F249" s="39"/>
      <c r="G249" s="39"/>
      <c r="H249" s="39"/>
      <c r="I249" s="39"/>
      <c r="J249" s="39"/>
      <c r="K249" s="39"/>
      <c r="L249" s="39"/>
      <c r="M249" s="39"/>
      <c r="N249" s="39"/>
      <c r="O249" s="39"/>
      <c r="P249" s="39"/>
      <c r="Q249" s="39"/>
      <c r="R249" s="39"/>
      <c r="S249" s="39"/>
      <c r="T249" s="39"/>
      <c r="U249" s="39"/>
      <c r="V249" s="39"/>
      <c r="W249" s="39"/>
      <c r="X249" s="39"/>
      <c r="Y249" s="39"/>
      <c r="Z249" s="28"/>
    </row>
    <row r="250" spans="1:26" ht="11.25" customHeight="1" x14ac:dyDescent="0.2">
      <c r="A250" s="90"/>
      <c r="B250" s="90"/>
      <c r="C250" s="39"/>
      <c r="D250" s="91"/>
      <c r="E250" s="39"/>
      <c r="F250" s="39"/>
      <c r="G250" s="39"/>
      <c r="H250" s="39"/>
      <c r="I250" s="39"/>
      <c r="J250" s="39"/>
      <c r="K250" s="39"/>
      <c r="L250" s="39"/>
      <c r="M250" s="39"/>
      <c r="N250" s="39"/>
      <c r="O250" s="39"/>
      <c r="P250" s="39"/>
      <c r="Q250" s="39"/>
      <c r="R250" s="39"/>
      <c r="S250" s="39"/>
      <c r="T250" s="39"/>
      <c r="U250" s="39"/>
      <c r="V250" s="39"/>
      <c r="W250" s="39"/>
      <c r="X250" s="39"/>
      <c r="Y250" s="39"/>
      <c r="Z250" s="28"/>
    </row>
    <row r="251" spans="1:26" ht="11.25" customHeight="1" x14ac:dyDescent="0.2">
      <c r="A251" s="90"/>
      <c r="B251" s="90"/>
      <c r="C251" s="39"/>
      <c r="D251" s="91"/>
      <c r="E251" s="39"/>
      <c r="F251" s="39"/>
      <c r="G251" s="39"/>
      <c r="H251" s="39"/>
      <c r="I251" s="39"/>
      <c r="J251" s="39"/>
      <c r="K251" s="39"/>
      <c r="L251" s="39"/>
      <c r="M251" s="39"/>
      <c r="N251" s="39"/>
      <c r="O251" s="39"/>
      <c r="P251" s="39"/>
      <c r="Q251" s="39"/>
      <c r="R251" s="39"/>
      <c r="S251" s="39"/>
      <c r="T251" s="39"/>
      <c r="U251" s="39"/>
      <c r="V251" s="39"/>
      <c r="W251" s="39"/>
      <c r="X251" s="39"/>
      <c r="Y251" s="39"/>
      <c r="Z251" s="28"/>
    </row>
    <row r="252" spans="1:26" ht="11.25" customHeight="1" x14ac:dyDescent="0.2">
      <c r="A252" s="90"/>
      <c r="B252" s="90"/>
      <c r="C252" s="39"/>
      <c r="D252" s="91"/>
      <c r="E252" s="39"/>
      <c r="F252" s="39"/>
      <c r="G252" s="39"/>
      <c r="H252" s="39"/>
      <c r="I252" s="39"/>
      <c r="J252" s="39"/>
      <c r="K252" s="39"/>
      <c r="L252" s="39"/>
      <c r="M252" s="39"/>
      <c r="N252" s="39"/>
      <c r="O252" s="39"/>
      <c r="P252" s="39"/>
      <c r="Q252" s="39"/>
      <c r="R252" s="39"/>
      <c r="S252" s="39"/>
      <c r="T252" s="39"/>
      <c r="U252" s="39"/>
      <c r="V252" s="39"/>
      <c r="W252" s="39"/>
      <c r="X252" s="39"/>
      <c r="Y252" s="39"/>
      <c r="Z252" s="28"/>
    </row>
    <row r="253" spans="1:26" ht="11.25" customHeight="1" x14ac:dyDescent="0.2">
      <c r="A253" s="90"/>
      <c r="B253" s="90"/>
      <c r="C253" s="39"/>
      <c r="D253" s="91"/>
      <c r="E253" s="39"/>
      <c r="F253" s="39"/>
      <c r="G253" s="39"/>
      <c r="H253" s="39"/>
      <c r="I253" s="39"/>
      <c r="J253" s="39"/>
      <c r="K253" s="39"/>
      <c r="L253" s="39"/>
      <c r="M253" s="39"/>
      <c r="N253" s="39"/>
      <c r="O253" s="39"/>
      <c r="P253" s="39"/>
      <c r="Q253" s="39"/>
      <c r="R253" s="39"/>
      <c r="S253" s="39"/>
      <c r="T253" s="39"/>
      <c r="U253" s="39"/>
      <c r="V253" s="39"/>
      <c r="W253" s="39"/>
      <c r="X253" s="39"/>
      <c r="Y253" s="39"/>
      <c r="Z253" s="28"/>
    </row>
    <row r="254" spans="1:26" ht="11.25" customHeight="1" x14ac:dyDescent="0.2">
      <c r="A254" s="90"/>
      <c r="B254" s="90"/>
      <c r="C254" s="39"/>
      <c r="D254" s="91"/>
      <c r="E254" s="39"/>
      <c r="F254" s="39"/>
      <c r="G254" s="39"/>
      <c r="H254" s="39"/>
      <c r="I254" s="39"/>
      <c r="J254" s="39"/>
      <c r="K254" s="39"/>
      <c r="L254" s="39"/>
      <c r="M254" s="39"/>
      <c r="N254" s="39"/>
      <c r="O254" s="39"/>
      <c r="P254" s="39"/>
      <c r="Q254" s="39"/>
      <c r="R254" s="39"/>
      <c r="S254" s="39"/>
      <c r="T254" s="39"/>
      <c r="U254" s="39"/>
      <c r="V254" s="39"/>
      <c r="W254" s="39"/>
      <c r="X254" s="39"/>
      <c r="Y254" s="39"/>
      <c r="Z254" s="28"/>
    </row>
    <row r="255" spans="1:26" ht="11.25" customHeight="1" x14ac:dyDescent="0.2">
      <c r="A255" s="90"/>
      <c r="B255" s="90"/>
      <c r="C255" s="39"/>
      <c r="D255" s="91"/>
      <c r="E255" s="39"/>
      <c r="F255" s="39"/>
      <c r="G255" s="39"/>
      <c r="H255" s="39"/>
      <c r="I255" s="39"/>
      <c r="J255" s="39"/>
      <c r="K255" s="39"/>
      <c r="L255" s="39"/>
      <c r="M255" s="39"/>
      <c r="N255" s="39"/>
      <c r="O255" s="39"/>
      <c r="P255" s="39"/>
      <c r="Q255" s="39"/>
      <c r="R255" s="39"/>
      <c r="S255" s="39"/>
      <c r="T255" s="39"/>
      <c r="U255" s="39"/>
      <c r="V255" s="39"/>
      <c r="W255" s="39"/>
      <c r="X255" s="39"/>
      <c r="Y255" s="39"/>
      <c r="Z255" s="28"/>
    </row>
    <row r="256" spans="1:26" ht="11.25" customHeight="1" x14ac:dyDescent="0.2">
      <c r="A256" s="90"/>
      <c r="B256" s="90"/>
      <c r="C256" s="39"/>
      <c r="D256" s="91"/>
      <c r="E256" s="39"/>
      <c r="F256" s="39"/>
      <c r="G256" s="39"/>
      <c r="H256" s="39"/>
      <c r="I256" s="39"/>
      <c r="J256" s="39"/>
      <c r="K256" s="39"/>
      <c r="L256" s="39"/>
      <c r="M256" s="39"/>
      <c r="N256" s="39"/>
      <c r="O256" s="39"/>
      <c r="P256" s="39"/>
      <c r="Q256" s="39"/>
      <c r="R256" s="39"/>
      <c r="S256" s="39"/>
      <c r="T256" s="39"/>
      <c r="U256" s="39"/>
      <c r="V256" s="39"/>
      <c r="W256" s="39"/>
      <c r="X256" s="39"/>
      <c r="Y256" s="39"/>
      <c r="Z256" s="28"/>
    </row>
    <row r="257" spans="1:26" ht="11.25" customHeight="1" x14ac:dyDescent="0.2">
      <c r="A257" s="90"/>
      <c r="B257" s="90"/>
      <c r="C257" s="39"/>
      <c r="D257" s="91"/>
      <c r="E257" s="39"/>
      <c r="F257" s="39"/>
      <c r="G257" s="39"/>
      <c r="H257" s="39"/>
      <c r="I257" s="39"/>
      <c r="J257" s="39"/>
      <c r="K257" s="39"/>
      <c r="L257" s="39"/>
      <c r="M257" s="39"/>
      <c r="N257" s="39"/>
      <c r="O257" s="39"/>
      <c r="P257" s="39"/>
      <c r="Q257" s="39"/>
      <c r="R257" s="39"/>
      <c r="S257" s="39"/>
      <c r="T257" s="39"/>
      <c r="U257" s="39"/>
      <c r="V257" s="39"/>
      <c r="W257" s="39"/>
      <c r="X257" s="39"/>
      <c r="Y257" s="39"/>
      <c r="Z257" s="28"/>
    </row>
    <row r="258" spans="1:26" ht="11.25" customHeight="1" x14ac:dyDescent="0.2">
      <c r="A258" s="90"/>
      <c r="B258" s="90"/>
      <c r="C258" s="39"/>
      <c r="D258" s="91"/>
      <c r="E258" s="39"/>
      <c r="F258" s="39"/>
      <c r="G258" s="39"/>
      <c r="H258" s="39"/>
      <c r="I258" s="39"/>
      <c r="J258" s="39"/>
      <c r="K258" s="39"/>
      <c r="L258" s="39"/>
      <c r="M258" s="39"/>
      <c r="N258" s="39"/>
      <c r="O258" s="39"/>
      <c r="P258" s="39"/>
      <c r="Q258" s="39"/>
      <c r="R258" s="39"/>
      <c r="S258" s="39"/>
      <c r="T258" s="39"/>
      <c r="U258" s="39"/>
      <c r="V258" s="39"/>
      <c r="W258" s="39"/>
      <c r="X258" s="39"/>
      <c r="Y258" s="39"/>
      <c r="Z258" s="28"/>
    </row>
    <row r="259" spans="1:26" ht="11.25" customHeight="1" x14ac:dyDescent="0.2">
      <c r="A259" s="90"/>
      <c r="B259" s="90"/>
      <c r="C259" s="39"/>
      <c r="D259" s="91"/>
      <c r="E259" s="39"/>
      <c r="F259" s="39"/>
      <c r="G259" s="39"/>
      <c r="H259" s="39"/>
      <c r="I259" s="39"/>
      <c r="J259" s="39"/>
      <c r="K259" s="39"/>
      <c r="L259" s="39"/>
      <c r="M259" s="39"/>
      <c r="N259" s="39"/>
      <c r="O259" s="39"/>
      <c r="P259" s="39"/>
      <c r="Q259" s="39"/>
      <c r="R259" s="39"/>
      <c r="S259" s="39"/>
      <c r="T259" s="39"/>
      <c r="U259" s="39"/>
      <c r="V259" s="39"/>
      <c r="W259" s="39"/>
      <c r="X259" s="39"/>
      <c r="Y259" s="39"/>
      <c r="Z259" s="28"/>
    </row>
    <row r="260" spans="1:26" ht="11.25" customHeight="1" x14ac:dyDescent="0.2">
      <c r="A260" s="90"/>
      <c r="B260" s="90"/>
      <c r="C260" s="39"/>
      <c r="D260" s="91"/>
      <c r="E260" s="39"/>
      <c r="F260" s="39"/>
      <c r="G260" s="39"/>
      <c r="H260" s="39"/>
      <c r="I260" s="39"/>
      <c r="J260" s="39"/>
      <c r="K260" s="39"/>
      <c r="L260" s="39"/>
      <c r="M260" s="39"/>
      <c r="N260" s="39"/>
      <c r="O260" s="39"/>
      <c r="P260" s="39"/>
      <c r="Q260" s="39"/>
      <c r="R260" s="39"/>
      <c r="S260" s="39"/>
      <c r="T260" s="39"/>
      <c r="U260" s="39"/>
      <c r="V260" s="39"/>
      <c r="W260" s="39"/>
      <c r="X260" s="39"/>
      <c r="Y260" s="39"/>
      <c r="Z260" s="28"/>
    </row>
    <row r="261" spans="1:26" ht="11.25" customHeight="1" x14ac:dyDescent="0.2">
      <c r="A261" s="90"/>
      <c r="B261" s="90"/>
      <c r="C261" s="39"/>
      <c r="D261" s="91"/>
      <c r="E261" s="39"/>
      <c r="F261" s="39"/>
      <c r="G261" s="39"/>
      <c r="H261" s="39"/>
      <c r="I261" s="39"/>
      <c r="J261" s="39"/>
      <c r="K261" s="39"/>
      <c r="L261" s="39"/>
      <c r="M261" s="39"/>
      <c r="N261" s="39"/>
      <c r="O261" s="39"/>
      <c r="P261" s="39"/>
      <c r="Q261" s="39"/>
      <c r="R261" s="39"/>
      <c r="S261" s="39"/>
      <c r="T261" s="39"/>
      <c r="U261" s="39"/>
      <c r="V261" s="39"/>
      <c r="W261" s="39"/>
      <c r="X261" s="39"/>
      <c r="Y261" s="39"/>
      <c r="Z261" s="28"/>
    </row>
    <row r="262" spans="1:26" ht="11.25" customHeight="1" x14ac:dyDescent="0.2">
      <c r="A262" s="90"/>
      <c r="B262" s="90"/>
      <c r="C262" s="39"/>
      <c r="D262" s="91"/>
      <c r="E262" s="39"/>
      <c r="F262" s="39"/>
      <c r="G262" s="39"/>
      <c r="H262" s="39"/>
      <c r="I262" s="39"/>
      <c r="J262" s="39"/>
      <c r="K262" s="39"/>
      <c r="L262" s="39"/>
      <c r="M262" s="39"/>
      <c r="N262" s="39"/>
      <c r="O262" s="39"/>
      <c r="P262" s="39"/>
      <c r="Q262" s="39"/>
      <c r="R262" s="39"/>
      <c r="S262" s="39"/>
      <c r="T262" s="39"/>
      <c r="U262" s="39"/>
      <c r="V262" s="39"/>
      <c r="W262" s="39"/>
      <c r="X262" s="39"/>
      <c r="Y262" s="39"/>
      <c r="Z262" s="28"/>
    </row>
    <row r="263" spans="1:26" ht="11.25" customHeight="1" x14ac:dyDescent="0.2">
      <c r="A263" s="90"/>
      <c r="B263" s="90"/>
      <c r="C263" s="39"/>
      <c r="D263" s="91"/>
      <c r="E263" s="39"/>
      <c r="F263" s="39"/>
      <c r="G263" s="39"/>
      <c r="H263" s="39"/>
      <c r="I263" s="39"/>
      <c r="J263" s="39"/>
      <c r="K263" s="39"/>
      <c r="L263" s="39"/>
      <c r="M263" s="39"/>
      <c r="N263" s="39"/>
      <c r="O263" s="39"/>
      <c r="P263" s="39"/>
      <c r="Q263" s="39"/>
      <c r="R263" s="39"/>
      <c r="S263" s="39"/>
      <c r="T263" s="39"/>
      <c r="U263" s="39"/>
      <c r="V263" s="39"/>
      <c r="W263" s="39"/>
      <c r="X263" s="39"/>
      <c r="Y263" s="39"/>
      <c r="Z263" s="28"/>
    </row>
    <row r="264" spans="1:26" ht="11.25" customHeight="1" x14ac:dyDescent="0.2">
      <c r="A264" s="90"/>
      <c r="B264" s="90"/>
      <c r="C264" s="39"/>
      <c r="D264" s="91"/>
      <c r="E264" s="39"/>
      <c r="F264" s="39"/>
      <c r="G264" s="39"/>
      <c r="H264" s="39"/>
      <c r="I264" s="39"/>
      <c r="J264" s="39"/>
      <c r="K264" s="39"/>
      <c r="L264" s="39"/>
      <c r="M264" s="39"/>
      <c r="N264" s="39"/>
      <c r="O264" s="39"/>
      <c r="P264" s="39"/>
      <c r="Q264" s="39"/>
      <c r="R264" s="39"/>
      <c r="S264" s="39"/>
      <c r="T264" s="39"/>
      <c r="U264" s="39"/>
      <c r="V264" s="39"/>
      <c r="W264" s="39"/>
      <c r="X264" s="39"/>
      <c r="Y264" s="39"/>
      <c r="Z264" s="28"/>
    </row>
    <row r="265" spans="1:26" ht="11.25" customHeight="1" x14ac:dyDescent="0.2">
      <c r="A265" s="90"/>
      <c r="B265" s="90"/>
      <c r="C265" s="39"/>
      <c r="D265" s="91"/>
      <c r="E265" s="39"/>
      <c r="F265" s="39"/>
      <c r="G265" s="39"/>
      <c r="H265" s="39"/>
      <c r="I265" s="39"/>
      <c r="J265" s="39"/>
      <c r="K265" s="39"/>
      <c r="L265" s="39"/>
      <c r="M265" s="39"/>
      <c r="N265" s="39"/>
      <c r="O265" s="39"/>
      <c r="P265" s="39"/>
      <c r="Q265" s="39"/>
      <c r="R265" s="39"/>
      <c r="S265" s="39"/>
      <c r="T265" s="39"/>
      <c r="U265" s="39"/>
      <c r="V265" s="39"/>
      <c r="W265" s="39"/>
      <c r="X265" s="39"/>
      <c r="Y265" s="39"/>
      <c r="Z265" s="28"/>
    </row>
    <row r="266" spans="1:26" ht="11.25" customHeight="1" x14ac:dyDescent="0.2">
      <c r="A266" s="90"/>
      <c r="B266" s="90"/>
      <c r="C266" s="39"/>
      <c r="D266" s="91"/>
      <c r="E266" s="39"/>
      <c r="F266" s="39"/>
      <c r="G266" s="39"/>
      <c r="H266" s="39"/>
      <c r="I266" s="39"/>
      <c r="J266" s="39"/>
      <c r="K266" s="39"/>
      <c r="L266" s="39"/>
      <c r="M266" s="39"/>
      <c r="N266" s="39"/>
      <c r="O266" s="39"/>
      <c r="P266" s="39"/>
      <c r="Q266" s="39"/>
      <c r="R266" s="39"/>
      <c r="S266" s="39"/>
      <c r="T266" s="39"/>
      <c r="U266" s="39"/>
      <c r="V266" s="39"/>
      <c r="W266" s="39"/>
      <c r="X266" s="39"/>
      <c r="Y266" s="39"/>
      <c r="Z266" s="28"/>
    </row>
    <row r="267" spans="1:26" ht="11.25" customHeight="1" x14ac:dyDescent="0.2">
      <c r="A267" s="90"/>
      <c r="B267" s="90"/>
      <c r="C267" s="39"/>
      <c r="D267" s="91"/>
      <c r="E267" s="39"/>
      <c r="F267" s="39"/>
      <c r="G267" s="39"/>
      <c r="H267" s="39"/>
      <c r="I267" s="39"/>
      <c r="J267" s="39"/>
      <c r="K267" s="39"/>
      <c r="L267" s="39"/>
      <c r="M267" s="39"/>
      <c r="N267" s="39"/>
      <c r="O267" s="39"/>
      <c r="P267" s="39"/>
      <c r="Q267" s="39"/>
      <c r="R267" s="39"/>
      <c r="S267" s="39"/>
      <c r="T267" s="39"/>
      <c r="U267" s="39"/>
      <c r="V267" s="39"/>
      <c r="W267" s="39"/>
      <c r="X267" s="39"/>
      <c r="Y267" s="39"/>
      <c r="Z267" s="28"/>
    </row>
    <row r="268" spans="1:26" ht="11.25" customHeight="1" x14ac:dyDescent="0.2">
      <c r="A268" s="90"/>
      <c r="B268" s="90"/>
      <c r="C268" s="39"/>
      <c r="D268" s="91"/>
      <c r="E268" s="39"/>
      <c r="F268" s="39"/>
      <c r="G268" s="39"/>
      <c r="H268" s="39"/>
      <c r="I268" s="39"/>
      <c r="J268" s="39"/>
      <c r="K268" s="39"/>
      <c r="L268" s="39"/>
      <c r="M268" s="39"/>
      <c r="N268" s="39"/>
      <c r="O268" s="39"/>
      <c r="P268" s="39"/>
      <c r="Q268" s="39"/>
      <c r="R268" s="39"/>
      <c r="S268" s="39"/>
      <c r="T268" s="39"/>
      <c r="U268" s="39"/>
      <c r="V268" s="39"/>
      <c r="W268" s="39"/>
      <c r="X268" s="39"/>
      <c r="Y268" s="39"/>
      <c r="Z268" s="28"/>
    </row>
    <row r="269" spans="1:26" ht="11.25" customHeight="1" x14ac:dyDescent="0.2">
      <c r="A269" s="90"/>
      <c r="B269" s="90"/>
      <c r="C269" s="39"/>
      <c r="D269" s="91"/>
      <c r="E269" s="39"/>
      <c r="F269" s="39"/>
      <c r="G269" s="39"/>
      <c r="H269" s="39"/>
      <c r="I269" s="39"/>
      <c r="J269" s="39"/>
      <c r="K269" s="39"/>
      <c r="L269" s="39"/>
      <c r="M269" s="39"/>
      <c r="N269" s="39"/>
      <c r="O269" s="39"/>
      <c r="P269" s="39"/>
      <c r="Q269" s="39"/>
      <c r="R269" s="39"/>
      <c r="S269" s="39"/>
      <c r="T269" s="39"/>
      <c r="U269" s="39"/>
      <c r="V269" s="39"/>
      <c r="W269" s="39"/>
      <c r="X269" s="39"/>
      <c r="Y269" s="39"/>
      <c r="Z269" s="28"/>
    </row>
    <row r="270" spans="1:26" ht="11.25" customHeight="1" x14ac:dyDescent="0.2">
      <c r="A270" s="90"/>
      <c r="B270" s="90"/>
      <c r="C270" s="39"/>
      <c r="D270" s="91"/>
      <c r="E270" s="39"/>
      <c r="F270" s="39"/>
      <c r="G270" s="39"/>
      <c r="H270" s="39"/>
      <c r="I270" s="39"/>
      <c r="J270" s="39"/>
      <c r="K270" s="39"/>
      <c r="L270" s="39"/>
      <c r="M270" s="39"/>
      <c r="N270" s="39"/>
      <c r="O270" s="39"/>
      <c r="P270" s="39"/>
      <c r="Q270" s="39"/>
      <c r="R270" s="39"/>
      <c r="S270" s="39"/>
      <c r="T270" s="39"/>
      <c r="U270" s="39"/>
      <c r="V270" s="39"/>
      <c r="W270" s="39"/>
      <c r="X270" s="39"/>
      <c r="Y270" s="39"/>
      <c r="Z270" s="28"/>
    </row>
    <row r="271" spans="1:26" ht="11.25" customHeight="1" x14ac:dyDescent="0.2">
      <c r="A271" s="90"/>
      <c r="B271" s="90"/>
      <c r="C271" s="39"/>
      <c r="D271" s="91"/>
      <c r="E271" s="39"/>
      <c r="F271" s="39"/>
      <c r="G271" s="39"/>
      <c r="H271" s="39"/>
      <c r="I271" s="39"/>
      <c r="J271" s="39"/>
      <c r="K271" s="39"/>
      <c r="L271" s="39"/>
      <c r="M271" s="39"/>
      <c r="N271" s="39"/>
      <c r="O271" s="39"/>
      <c r="P271" s="39"/>
      <c r="Q271" s="39"/>
      <c r="R271" s="39"/>
      <c r="S271" s="39"/>
      <c r="T271" s="39"/>
      <c r="U271" s="39"/>
      <c r="V271" s="39"/>
      <c r="W271" s="39"/>
      <c r="X271" s="39"/>
      <c r="Y271" s="39"/>
      <c r="Z271" s="28"/>
    </row>
    <row r="272" spans="1:26" ht="11.25" customHeight="1" x14ac:dyDescent="0.2">
      <c r="A272" s="90"/>
      <c r="B272" s="90"/>
      <c r="C272" s="39"/>
      <c r="D272" s="91"/>
      <c r="E272" s="39"/>
      <c r="F272" s="39"/>
      <c r="G272" s="39"/>
      <c r="H272" s="39"/>
      <c r="I272" s="39"/>
      <c r="J272" s="39"/>
      <c r="K272" s="39"/>
      <c r="L272" s="39"/>
      <c r="M272" s="39"/>
      <c r="N272" s="39"/>
      <c r="O272" s="39"/>
      <c r="P272" s="39"/>
      <c r="Q272" s="39"/>
      <c r="R272" s="39"/>
      <c r="S272" s="39"/>
      <c r="T272" s="39"/>
      <c r="U272" s="39"/>
      <c r="V272" s="39"/>
      <c r="W272" s="39"/>
      <c r="X272" s="39"/>
      <c r="Y272" s="39"/>
      <c r="Z272" s="28"/>
    </row>
    <row r="273" spans="1:26" ht="11.25" customHeight="1" x14ac:dyDescent="0.2">
      <c r="A273" s="90"/>
      <c r="B273" s="90"/>
      <c r="C273" s="39"/>
      <c r="D273" s="91"/>
      <c r="E273" s="39"/>
      <c r="F273" s="39"/>
      <c r="G273" s="39"/>
      <c r="H273" s="39"/>
      <c r="I273" s="39"/>
      <c r="J273" s="39"/>
      <c r="K273" s="39"/>
      <c r="L273" s="39"/>
      <c r="M273" s="39"/>
      <c r="N273" s="39"/>
      <c r="O273" s="39"/>
      <c r="P273" s="39"/>
      <c r="Q273" s="39"/>
      <c r="R273" s="39"/>
      <c r="S273" s="39"/>
      <c r="T273" s="39"/>
      <c r="U273" s="39"/>
      <c r="V273" s="39"/>
      <c r="W273" s="39"/>
      <c r="X273" s="39"/>
      <c r="Y273" s="39"/>
      <c r="Z273" s="28"/>
    </row>
    <row r="274" spans="1:26" ht="11.25" customHeight="1" x14ac:dyDescent="0.2">
      <c r="A274" s="90"/>
      <c r="B274" s="90"/>
      <c r="C274" s="39"/>
      <c r="D274" s="91"/>
      <c r="E274" s="39"/>
      <c r="F274" s="39"/>
      <c r="G274" s="39"/>
      <c r="H274" s="39"/>
      <c r="I274" s="39"/>
      <c r="J274" s="39"/>
      <c r="K274" s="39"/>
      <c r="L274" s="39"/>
      <c r="M274" s="39"/>
      <c r="N274" s="39"/>
      <c r="O274" s="39"/>
      <c r="P274" s="39"/>
      <c r="Q274" s="39"/>
      <c r="R274" s="39"/>
      <c r="S274" s="39"/>
      <c r="T274" s="39"/>
      <c r="U274" s="39"/>
      <c r="V274" s="39"/>
      <c r="W274" s="39"/>
      <c r="X274" s="39"/>
      <c r="Y274" s="39"/>
      <c r="Z274" s="28"/>
    </row>
    <row r="275" spans="1:26" ht="11.25" customHeight="1" x14ac:dyDescent="0.2">
      <c r="A275" s="90"/>
      <c r="B275" s="90"/>
      <c r="C275" s="39"/>
      <c r="D275" s="91"/>
      <c r="E275" s="39"/>
      <c r="F275" s="39"/>
      <c r="G275" s="39"/>
      <c r="H275" s="39"/>
      <c r="I275" s="39"/>
      <c r="J275" s="39"/>
      <c r="K275" s="39"/>
      <c r="L275" s="39"/>
      <c r="M275" s="39"/>
      <c r="N275" s="39"/>
      <c r="O275" s="39"/>
      <c r="P275" s="39"/>
      <c r="Q275" s="39"/>
      <c r="R275" s="39"/>
      <c r="S275" s="39"/>
      <c r="T275" s="39"/>
      <c r="U275" s="39"/>
      <c r="V275" s="39"/>
      <c r="W275" s="39"/>
      <c r="X275" s="39"/>
      <c r="Y275" s="39"/>
      <c r="Z275" s="28"/>
    </row>
    <row r="276" spans="1:26" ht="11.25" customHeight="1" x14ac:dyDescent="0.2">
      <c r="A276" s="90"/>
      <c r="B276" s="90"/>
      <c r="C276" s="39"/>
      <c r="D276" s="91"/>
      <c r="E276" s="39"/>
      <c r="F276" s="39"/>
      <c r="G276" s="39"/>
      <c r="H276" s="39"/>
      <c r="I276" s="39"/>
      <c r="J276" s="39"/>
      <c r="K276" s="39"/>
      <c r="L276" s="39"/>
      <c r="M276" s="39"/>
      <c r="N276" s="39"/>
      <c r="O276" s="39"/>
      <c r="P276" s="39"/>
      <c r="Q276" s="39"/>
      <c r="R276" s="39"/>
      <c r="S276" s="39"/>
      <c r="T276" s="39"/>
      <c r="U276" s="39"/>
      <c r="V276" s="39"/>
      <c r="W276" s="39"/>
      <c r="X276" s="39"/>
      <c r="Y276" s="39"/>
      <c r="Z276" s="28"/>
    </row>
    <row r="277" spans="1:26" ht="11.25" customHeight="1" x14ac:dyDescent="0.2">
      <c r="A277" s="90"/>
      <c r="B277" s="90"/>
      <c r="C277" s="39"/>
      <c r="D277" s="91"/>
      <c r="E277" s="39"/>
      <c r="F277" s="39"/>
      <c r="G277" s="39"/>
      <c r="H277" s="39"/>
      <c r="I277" s="39"/>
      <c r="J277" s="39"/>
      <c r="K277" s="39"/>
      <c r="L277" s="39"/>
      <c r="M277" s="39"/>
      <c r="N277" s="39"/>
      <c r="O277" s="39"/>
      <c r="P277" s="39"/>
      <c r="Q277" s="39"/>
      <c r="R277" s="39"/>
      <c r="S277" s="39"/>
      <c r="T277" s="39"/>
      <c r="U277" s="39"/>
      <c r="V277" s="39"/>
      <c r="W277" s="39"/>
      <c r="X277" s="39"/>
      <c r="Y277" s="39"/>
      <c r="Z277" s="28"/>
    </row>
    <row r="278" spans="1:26" ht="11.25" customHeight="1" x14ac:dyDescent="0.2">
      <c r="A278" s="90"/>
      <c r="B278" s="90"/>
      <c r="C278" s="39"/>
      <c r="D278" s="91"/>
      <c r="E278" s="39"/>
      <c r="F278" s="39"/>
      <c r="G278" s="39"/>
      <c r="H278" s="39"/>
      <c r="I278" s="39"/>
      <c r="J278" s="39"/>
      <c r="K278" s="39"/>
      <c r="L278" s="39"/>
      <c r="M278" s="39"/>
      <c r="N278" s="39"/>
      <c r="O278" s="39"/>
      <c r="P278" s="39"/>
      <c r="Q278" s="39"/>
      <c r="R278" s="39"/>
      <c r="S278" s="39"/>
      <c r="T278" s="39"/>
      <c r="U278" s="39"/>
      <c r="V278" s="39"/>
      <c r="W278" s="39"/>
      <c r="X278" s="39"/>
      <c r="Y278" s="39"/>
      <c r="Z278" s="28"/>
    </row>
    <row r="279" spans="1:26" ht="11.25" customHeight="1" x14ac:dyDescent="0.2">
      <c r="A279" s="90"/>
      <c r="B279" s="90"/>
      <c r="C279" s="39"/>
      <c r="D279" s="91"/>
      <c r="E279" s="39"/>
      <c r="F279" s="39"/>
      <c r="G279" s="39"/>
      <c r="H279" s="39"/>
      <c r="I279" s="39"/>
      <c r="J279" s="39"/>
      <c r="K279" s="39"/>
      <c r="L279" s="39"/>
      <c r="M279" s="39"/>
      <c r="N279" s="39"/>
      <c r="O279" s="39"/>
      <c r="P279" s="39"/>
      <c r="Q279" s="39"/>
      <c r="R279" s="39"/>
      <c r="S279" s="39"/>
      <c r="T279" s="39"/>
      <c r="U279" s="39"/>
      <c r="V279" s="39"/>
      <c r="W279" s="39"/>
      <c r="X279" s="39"/>
      <c r="Y279" s="39"/>
      <c r="Z279" s="28"/>
    </row>
    <row r="280" spans="1:26" ht="11.25" customHeight="1" x14ac:dyDescent="0.2">
      <c r="A280" s="90"/>
      <c r="B280" s="90"/>
      <c r="C280" s="39"/>
      <c r="D280" s="91"/>
      <c r="E280" s="39"/>
      <c r="F280" s="39"/>
      <c r="G280" s="39"/>
      <c r="H280" s="39"/>
      <c r="I280" s="39"/>
      <c r="J280" s="39"/>
      <c r="K280" s="39"/>
      <c r="L280" s="39"/>
      <c r="M280" s="39"/>
      <c r="N280" s="39"/>
      <c r="O280" s="39"/>
      <c r="P280" s="39"/>
      <c r="Q280" s="39"/>
      <c r="R280" s="39"/>
      <c r="S280" s="39"/>
      <c r="T280" s="39"/>
      <c r="U280" s="39"/>
      <c r="V280" s="39"/>
      <c r="W280" s="39"/>
      <c r="X280" s="39"/>
      <c r="Y280" s="39"/>
      <c r="Z280" s="28"/>
    </row>
    <row r="281" spans="1:26" ht="11.25" customHeight="1" x14ac:dyDescent="0.2">
      <c r="A281" s="90"/>
      <c r="B281" s="90"/>
      <c r="C281" s="39"/>
      <c r="D281" s="91"/>
      <c r="E281" s="39"/>
      <c r="F281" s="39"/>
      <c r="G281" s="39"/>
      <c r="H281" s="39"/>
      <c r="I281" s="39"/>
      <c r="J281" s="39"/>
      <c r="K281" s="39"/>
      <c r="L281" s="39"/>
      <c r="M281" s="39"/>
      <c r="N281" s="39"/>
      <c r="O281" s="39"/>
      <c r="P281" s="39"/>
      <c r="Q281" s="39"/>
      <c r="R281" s="39"/>
      <c r="S281" s="39"/>
      <c r="T281" s="39"/>
      <c r="U281" s="39"/>
      <c r="V281" s="39"/>
      <c r="W281" s="39"/>
      <c r="X281" s="39"/>
      <c r="Y281" s="39"/>
      <c r="Z281" s="28"/>
    </row>
    <row r="282" spans="1:26" ht="11.25" customHeight="1" x14ac:dyDescent="0.2">
      <c r="A282" s="90"/>
      <c r="B282" s="90"/>
      <c r="C282" s="39"/>
      <c r="D282" s="91"/>
      <c r="E282" s="39"/>
      <c r="F282" s="39"/>
      <c r="G282" s="39"/>
      <c r="H282" s="39"/>
      <c r="I282" s="39"/>
      <c r="J282" s="39"/>
      <c r="K282" s="39"/>
      <c r="L282" s="39"/>
      <c r="M282" s="39"/>
      <c r="N282" s="39"/>
      <c r="O282" s="39"/>
      <c r="P282" s="39"/>
      <c r="Q282" s="39"/>
      <c r="R282" s="39"/>
      <c r="S282" s="39"/>
      <c r="T282" s="39"/>
      <c r="U282" s="39"/>
      <c r="V282" s="39"/>
      <c r="W282" s="39"/>
      <c r="X282" s="39"/>
      <c r="Y282" s="39"/>
      <c r="Z282" s="28"/>
    </row>
    <row r="283" spans="1:26" ht="11.25" customHeight="1" x14ac:dyDescent="0.2">
      <c r="A283" s="90"/>
      <c r="B283" s="90"/>
      <c r="C283" s="39"/>
      <c r="D283" s="91"/>
      <c r="E283" s="39"/>
      <c r="F283" s="39"/>
      <c r="G283" s="39"/>
      <c r="H283" s="39"/>
      <c r="I283" s="39"/>
      <c r="J283" s="39"/>
      <c r="K283" s="39"/>
      <c r="L283" s="39"/>
      <c r="M283" s="39"/>
      <c r="N283" s="39"/>
      <c r="O283" s="39"/>
      <c r="P283" s="39"/>
      <c r="Q283" s="39"/>
      <c r="R283" s="39"/>
      <c r="S283" s="39"/>
      <c r="T283" s="39"/>
      <c r="U283" s="39"/>
      <c r="V283" s="39"/>
      <c r="W283" s="39"/>
      <c r="X283" s="39"/>
      <c r="Y283" s="39"/>
      <c r="Z283" s="28"/>
    </row>
    <row r="284" spans="1:26" ht="11.25" customHeight="1" x14ac:dyDescent="0.2">
      <c r="A284" s="90"/>
      <c r="B284" s="90"/>
      <c r="C284" s="39"/>
      <c r="D284" s="91"/>
      <c r="E284" s="39"/>
      <c r="F284" s="39"/>
      <c r="G284" s="39"/>
      <c r="H284" s="39"/>
      <c r="I284" s="39"/>
      <c r="J284" s="39"/>
      <c r="K284" s="39"/>
      <c r="L284" s="39"/>
      <c r="M284" s="39"/>
      <c r="N284" s="39"/>
      <c r="O284" s="39"/>
      <c r="P284" s="39"/>
      <c r="Q284" s="39"/>
      <c r="R284" s="39"/>
      <c r="S284" s="39"/>
      <c r="T284" s="39"/>
      <c r="U284" s="39"/>
      <c r="V284" s="39"/>
      <c r="W284" s="39"/>
      <c r="X284" s="39"/>
      <c r="Y284" s="39"/>
      <c r="Z284" s="28"/>
    </row>
    <row r="285" spans="1:26" ht="11.25" customHeight="1" x14ac:dyDescent="0.2">
      <c r="A285" s="90"/>
      <c r="B285" s="90"/>
      <c r="C285" s="39"/>
      <c r="D285" s="91"/>
      <c r="E285" s="39"/>
      <c r="F285" s="39"/>
      <c r="G285" s="39"/>
      <c r="H285" s="39"/>
      <c r="I285" s="39"/>
      <c r="J285" s="39"/>
      <c r="K285" s="39"/>
      <c r="L285" s="39"/>
      <c r="M285" s="39"/>
      <c r="N285" s="39"/>
      <c r="O285" s="39"/>
      <c r="P285" s="39"/>
      <c r="Q285" s="39"/>
      <c r="R285" s="39"/>
      <c r="S285" s="39"/>
      <c r="T285" s="39"/>
      <c r="U285" s="39"/>
      <c r="V285" s="39"/>
      <c r="W285" s="39"/>
      <c r="X285" s="39"/>
      <c r="Y285" s="39"/>
      <c r="Z285" s="28"/>
    </row>
    <row r="286" spans="1:26" ht="11.25" customHeight="1" x14ac:dyDescent="0.2">
      <c r="A286" s="90"/>
      <c r="B286" s="90"/>
      <c r="C286" s="39"/>
      <c r="D286" s="91"/>
      <c r="E286" s="39"/>
      <c r="F286" s="39"/>
      <c r="G286" s="39"/>
      <c r="H286" s="39"/>
      <c r="I286" s="39"/>
      <c r="J286" s="39"/>
      <c r="K286" s="39"/>
      <c r="L286" s="39"/>
      <c r="M286" s="39"/>
      <c r="N286" s="39"/>
      <c r="O286" s="39"/>
      <c r="P286" s="39"/>
      <c r="Q286" s="39"/>
      <c r="R286" s="39"/>
      <c r="S286" s="39"/>
      <c r="T286" s="39"/>
      <c r="U286" s="39"/>
      <c r="V286" s="39"/>
      <c r="W286" s="39"/>
      <c r="X286" s="39"/>
      <c r="Y286" s="39"/>
      <c r="Z286" s="28"/>
    </row>
    <row r="287" spans="1:26" ht="11.25" customHeight="1" x14ac:dyDescent="0.2">
      <c r="A287" s="90"/>
      <c r="B287" s="90"/>
      <c r="C287" s="39"/>
      <c r="D287" s="91"/>
      <c r="E287" s="39"/>
      <c r="F287" s="39"/>
      <c r="G287" s="39"/>
      <c r="H287" s="39"/>
      <c r="I287" s="39"/>
      <c r="J287" s="39"/>
      <c r="K287" s="39"/>
      <c r="L287" s="39"/>
      <c r="M287" s="39"/>
      <c r="N287" s="39"/>
      <c r="O287" s="39"/>
      <c r="P287" s="39"/>
      <c r="Q287" s="39"/>
      <c r="R287" s="39"/>
      <c r="S287" s="39"/>
      <c r="T287" s="39"/>
      <c r="U287" s="39"/>
      <c r="V287" s="39"/>
      <c r="W287" s="39"/>
      <c r="X287" s="39"/>
      <c r="Y287" s="39"/>
      <c r="Z287" s="28"/>
    </row>
    <row r="288" spans="1:26" ht="11.25" customHeight="1" x14ac:dyDescent="0.2">
      <c r="A288" s="90"/>
      <c r="B288" s="90"/>
      <c r="C288" s="39"/>
      <c r="D288" s="91"/>
      <c r="E288" s="39"/>
      <c r="F288" s="39"/>
      <c r="G288" s="39"/>
      <c r="H288" s="39"/>
      <c r="I288" s="39"/>
      <c r="J288" s="39"/>
      <c r="K288" s="39"/>
      <c r="L288" s="39"/>
      <c r="M288" s="39"/>
      <c r="N288" s="39"/>
      <c r="O288" s="39"/>
      <c r="P288" s="39"/>
      <c r="Q288" s="39"/>
      <c r="R288" s="39"/>
      <c r="S288" s="39"/>
      <c r="T288" s="39"/>
      <c r="U288" s="39"/>
      <c r="V288" s="39"/>
      <c r="W288" s="39"/>
      <c r="X288" s="39"/>
      <c r="Y288" s="39"/>
      <c r="Z288" s="28"/>
    </row>
    <row r="289" spans="1:26" ht="11.25" customHeight="1" x14ac:dyDescent="0.2">
      <c r="A289" s="90"/>
      <c r="B289" s="90"/>
      <c r="C289" s="39"/>
      <c r="D289" s="91"/>
      <c r="E289" s="39"/>
      <c r="F289" s="39"/>
      <c r="G289" s="39"/>
      <c r="H289" s="39"/>
      <c r="I289" s="39"/>
      <c r="J289" s="39"/>
      <c r="K289" s="39"/>
      <c r="L289" s="39"/>
      <c r="M289" s="39"/>
      <c r="N289" s="39"/>
      <c r="O289" s="39"/>
      <c r="P289" s="39"/>
      <c r="Q289" s="39"/>
      <c r="R289" s="39"/>
      <c r="S289" s="39"/>
      <c r="T289" s="39"/>
      <c r="U289" s="39"/>
      <c r="V289" s="39"/>
      <c r="W289" s="39"/>
      <c r="X289" s="39"/>
      <c r="Y289" s="39"/>
      <c r="Z289" s="28"/>
    </row>
    <row r="290" spans="1:26" ht="11.25" customHeight="1" x14ac:dyDescent="0.2">
      <c r="A290" s="90"/>
      <c r="B290" s="90"/>
      <c r="C290" s="39"/>
      <c r="D290" s="91"/>
      <c r="E290" s="39"/>
      <c r="F290" s="39"/>
      <c r="G290" s="39"/>
      <c r="H290" s="39"/>
      <c r="I290" s="39"/>
      <c r="J290" s="39"/>
      <c r="K290" s="39"/>
      <c r="L290" s="39"/>
      <c r="M290" s="39"/>
      <c r="N290" s="39"/>
      <c r="O290" s="39"/>
      <c r="P290" s="39"/>
      <c r="Q290" s="39"/>
      <c r="R290" s="39"/>
      <c r="S290" s="39"/>
      <c r="T290" s="39"/>
      <c r="U290" s="39"/>
      <c r="V290" s="39"/>
      <c r="W290" s="39"/>
      <c r="X290" s="39"/>
      <c r="Y290" s="39"/>
      <c r="Z290" s="28"/>
    </row>
    <row r="291" spans="1:26" ht="15.75" customHeight="1" x14ac:dyDescent="0.2"/>
    <row r="292" spans="1:26" ht="15.75" customHeight="1" x14ac:dyDescent="0.2"/>
    <row r="293" spans="1:26" ht="15.75" customHeight="1" x14ac:dyDescent="0.2"/>
    <row r="294" spans="1:26" ht="15.75" customHeight="1" x14ac:dyDescent="0.2"/>
    <row r="295" spans="1:26" ht="15.75" customHeight="1" x14ac:dyDescent="0.2"/>
    <row r="296" spans="1:26" ht="15.75" customHeight="1" x14ac:dyDescent="0.2"/>
    <row r="297" spans="1:26" ht="15.75" customHeight="1" x14ac:dyDescent="0.2"/>
    <row r="298" spans="1:26" ht="15.75" customHeight="1" x14ac:dyDescent="0.2"/>
    <row r="299" spans="1:26" ht="15.75" customHeight="1" x14ac:dyDescent="0.2"/>
    <row r="300" spans="1:26" ht="15.75" customHeight="1" x14ac:dyDescent="0.2"/>
    <row r="301" spans="1:26" ht="15.75" customHeight="1" x14ac:dyDescent="0.2"/>
    <row r="302" spans="1:26" ht="15.75" customHeight="1" x14ac:dyDescent="0.2"/>
    <row r="303" spans="1:26" ht="15.75" customHeight="1" x14ac:dyDescent="0.2"/>
    <row r="304" spans="1:26"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sheetData>
  <mergeCells count="20">
    <mergeCell ref="C85:F85"/>
    <mergeCell ref="C86:G86"/>
    <mergeCell ref="C104:F104"/>
    <mergeCell ref="A7:C7"/>
    <mergeCell ref="A8:C8"/>
    <mergeCell ref="A9:C9"/>
    <mergeCell ref="C10:G10"/>
    <mergeCell ref="C28:F28"/>
    <mergeCell ref="C29:G29"/>
    <mergeCell ref="C48:G48"/>
    <mergeCell ref="A5:C5"/>
    <mergeCell ref="A6:C6"/>
    <mergeCell ref="C47:F47"/>
    <mergeCell ref="C66:F66"/>
    <mergeCell ref="C67:G67"/>
    <mergeCell ref="A1:G1"/>
    <mergeCell ref="C2:D2"/>
    <mergeCell ref="F2:G2"/>
    <mergeCell ref="C3:G3"/>
    <mergeCell ref="A4:C4"/>
  </mergeCells>
  <pageMargins left="0.70866141732283472" right="0.70866141732283472" top="0.74803149606299213" bottom="0.74803149606299213" header="0" footer="0"/>
  <pageSetup paperSize="9" scale="33" fitToHeight="0" orientation="landscape" r:id="rId1"/>
  <headerFooter>
    <oddFooter>&amp;RPÁGINA &amp;P DE</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FFFF"/>
    <pageSetUpPr fitToPage="1"/>
  </sheetPr>
  <dimension ref="A1:Z930"/>
  <sheetViews>
    <sheetView showGridLines="0" workbookViewId="0">
      <selection activeCell="A3" sqref="A3:G29"/>
    </sheetView>
  </sheetViews>
  <sheetFormatPr defaultColWidth="12.5703125" defaultRowHeight="15" customHeight="1" outlineLevelRow="1" x14ac:dyDescent="0.2"/>
  <cols>
    <col min="1" max="1" width="11.7109375" customWidth="1"/>
    <col min="2" max="2" width="14" customWidth="1"/>
    <col min="3" max="3" width="85.42578125" customWidth="1"/>
    <col min="4" max="4" width="6.42578125" customWidth="1"/>
    <col min="5" max="5" width="10.5703125" customWidth="1"/>
    <col min="6" max="6" width="9.42578125" customWidth="1"/>
    <col min="7" max="7" width="11.5703125" customWidth="1"/>
    <col min="8" max="8" width="2.85546875" customWidth="1"/>
    <col min="9" max="25" width="8" customWidth="1"/>
    <col min="26" max="26" width="14.42578125" customWidth="1"/>
  </cols>
  <sheetData>
    <row r="1" spans="1:26" ht="12.75" customHeight="1" x14ac:dyDescent="0.2">
      <c r="A1" s="396" t="s">
        <v>131</v>
      </c>
      <c r="B1" s="384"/>
      <c r="C1" s="384"/>
      <c r="D1" s="384"/>
      <c r="E1" s="384"/>
      <c r="F1" s="384"/>
      <c r="G1" s="385"/>
      <c r="H1" s="92"/>
      <c r="I1" s="93"/>
      <c r="J1" s="93"/>
      <c r="K1" s="93"/>
      <c r="L1" s="93"/>
      <c r="M1" s="93"/>
      <c r="N1" s="93"/>
      <c r="O1" s="93"/>
      <c r="P1" s="93"/>
      <c r="Q1" s="93"/>
      <c r="R1" s="93"/>
      <c r="S1" s="93"/>
      <c r="T1" s="93"/>
      <c r="U1" s="93"/>
      <c r="V1" s="93"/>
      <c r="W1" s="93"/>
      <c r="X1" s="93"/>
      <c r="Y1" s="93"/>
      <c r="Z1" s="66"/>
    </row>
    <row r="2" spans="1:26" ht="12.75" customHeight="1" x14ac:dyDescent="0.2">
      <c r="A2" s="94"/>
      <c r="B2" s="95"/>
      <c r="C2" s="418" t="str">
        <f>Resumo!$A$5</f>
        <v>DATA-BASE: SINAPI 05/2024, SABESP 05/2024 ( L.S.: 88,52% | B.D.I.: 26,98%),  Ata de Registro nº84/2024, cotação de mercado</v>
      </c>
      <c r="D2" s="372"/>
      <c r="E2" s="93"/>
      <c r="F2" s="419"/>
      <c r="G2" s="387"/>
      <c r="H2" s="93"/>
      <c r="I2" s="96"/>
      <c r="J2" s="93"/>
      <c r="K2" s="93"/>
      <c r="L2" s="93"/>
      <c r="M2" s="93"/>
      <c r="N2" s="93"/>
      <c r="O2" s="93"/>
      <c r="P2" s="93"/>
      <c r="Q2" s="93"/>
      <c r="R2" s="93"/>
      <c r="S2" s="93"/>
      <c r="T2" s="93"/>
      <c r="U2" s="93"/>
      <c r="V2" s="93"/>
      <c r="W2" s="93"/>
      <c r="X2" s="93"/>
      <c r="Y2" s="93"/>
      <c r="Z2" s="66"/>
    </row>
    <row r="3" spans="1:26" ht="12.75" customHeight="1" x14ac:dyDescent="0.2">
      <c r="A3" s="97" t="s">
        <v>162</v>
      </c>
      <c r="B3" s="98"/>
      <c r="C3" s="420" t="s">
        <v>283</v>
      </c>
      <c r="D3" s="400"/>
      <c r="E3" s="400"/>
      <c r="F3" s="400"/>
      <c r="G3" s="401"/>
      <c r="H3" s="99"/>
      <c r="I3" s="99"/>
      <c r="J3" s="99"/>
      <c r="K3" s="99"/>
      <c r="L3" s="99"/>
      <c r="M3" s="99"/>
      <c r="N3" s="99"/>
      <c r="O3" s="99"/>
      <c r="P3" s="99"/>
      <c r="Q3" s="99"/>
      <c r="R3" s="99"/>
      <c r="S3" s="99"/>
      <c r="T3" s="99"/>
      <c r="U3" s="99"/>
      <c r="V3" s="99"/>
      <c r="W3" s="99"/>
      <c r="X3" s="99"/>
      <c r="Y3" s="99"/>
      <c r="Z3" s="66"/>
    </row>
    <row r="4" spans="1:26" ht="12.75" customHeight="1" x14ac:dyDescent="0.2">
      <c r="A4" s="421" t="s">
        <v>163</v>
      </c>
      <c r="B4" s="403"/>
      <c r="C4" s="404"/>
      <c r="D4" s="100">
        <v>0.8</v>
      </c>
      <c r="E4" s="345">
        <f>ROUND(I4*(1-$I$2+0.02),2)</f>
        <v>0</v>
      </c>
      <c r="F4" s="101"/>
      <c r="G4" s="102"/>
      <c r="H4" s="99"/>
      <c r="I4" s="99"/>
      <c r="J4" s="99"/>
      <c r="K4" s="99"/>
      <c r="L4" s="99"/>
      <c r="M4" s="99"/>
      <c r="N4" s="99"/>
      <c r="O4" s="99"/>
      <c r="P4" s="99"/>
      <c r="Q4" s="99"/>
      <c r="R4" s="99"/>
      <c r="S4" s="99"/>
      <c r="T4" s="99"/>
      <c r="U4" s="99"/>
      <c r="V4" s="99"/>
      <c r="W4" s="99"/>
      <c r="X4" s="99"/>
      <c r="Y4" s="99"/>
      <c r="Z4" s="66"/>
    </row>
    <row r="5" spans="1:26" ht="12.75" customHeight="1" x14ac:dyDescent="0.2">
      <c r="A5" s="422" t="s">
        <v>136</v>
      </c>
      <c r="B5" s="406"/>
      <c r="C5" s="407"/>
      <c r="D5" s="100">
        <v>1</v>
      </c>
      <c r="E5" s="346">
        <f>ROUND(I5*(1-$I$2),2)-0.01</f>
        <v>-0.01</v>
      </c>
      <c r="F5" s="99"/>
      <c r="G5" s="103"/>
      <c r="H5" s="99"/>
      <c r="I5" s="99"/>
      <c r="J5" s="99"/>
      <c r="K5" s="99"/>
      <c r="L5" s="99"/>
      <c r="M5" s="99"/>
      <c r="N5" s="99"/>
      <c r="O5" s="99"/>
      <c r="P5" s="99"/>
      <c r="Q5" s="99"/>
      <c r="R5" s="99"/>
      <c r="S5" s="99"/>
      <c r="T5" s="99"/>
      <c r="U5" s="99"/>
      <c r="V5" s="99"/>
      <c r="W5" s="99"/>
      <c r="X5" s="99"/>
      <c r="Y5" s="99"/>
      <c r="Z5" s="66"/>
    </row>
    <row r="6" spans="1:26" ht="12.75" customHeight="1" x14ac:dyDescent="0.2">
      <c r="A6" s="422" t="s">
        <v>138</v>
      </c>
      <c r="B6" s="406"/>
      <c r="C6" s="407"/>
      <c r="D6" s="100">
        <v>1</v>
      </c>
      <c r="E6" s="346">
        <f>ROUND(I6*(1-$I$2+0.02),2)</f>
        <v>0</v>
      </c>
      <c r="F6" s="99"/>
      <c r="G6" s="103"/>
      <c r="H6" s="99"/>
      <c r="I6" s="99"/>
      <c r="J6" s="99"/>
      <c r="K6" s="99"/>
      <c r="L6" s="99"/>
      <c r="M6" s="99"/>
      <c r="N6" s="99"/>
      <c r="O6" s="99"/>
      <c r="P6" s="99"/>
      <c r="Q6" s="99"/>
      <c r="R6" s="99"/>
      <c r="S6" s="99"/>
      <c r="T6" s="99"/>
      <c r="U6" s="99"/>
      <c r="V6" s="99"/>
      <c r="W6" s="99"/>
      <c r="X6" s="99"/>
      <c r="Y6" s="99"/>
      <c r="Z6" s="66"/>
    </row>
    <row r="7" spans="1:26" ht="12.75" customHeight="1" x14ac:dyDescent="0.2">
      <c r="A7" s="104" t="str">
        <f>$A$3</f>
        <v>1.2</v>
      </c>
      <c r="B7" s="105" t="s">
        <v>144</v>
      </c>
      <c r="C7" s="416" t="s">
        <v>324</v>
      </c>
      <c r="D7" s="400"/>
      <c r="E7" s="400"/>
      <c r="F7" s="400"/>
      <c r="G7" s="401"/>
      <c r="H7" s="99"/>
      <c r="I7" s="99"/>
      <c r="J7" s="99"/>
      <c r="K7" s="99"/>
      <c r="L7" s="99"/>
      <c r="M7" s="99"/>
      <c r="N7" s="99"/>
      <c r="O7" s="99"/>
      <c r="P7" s="99"/>
      <c r="Q7" s="99"/>
      <c r="R7" s="99"/>
      <c r="S7" s="99"/>
      <c r="T7" s="99"/>
      <c r="U7" s="99"/>
      <c r="V7" s="99"/>
      <c r="W7" s="99"/>
      <c r="X7" s="99"/>
      <c r="Y7" s="99"/>
      <c r="Z7" s="66"/>
    </row>
    <row r="8" spans="1:26" ht="12.75" customHeight="1" outlineLevel="1" x14ac:dyDescent="0.2">
      <c r="A8" s="6" t="s">
        <v>1</v>
      </c>
      <c r="B8" s="6" t="s">
        <v>2</v>
      </c>
      <c r="C8" s="7" t="s">
        <v>3</v>
      </c>
      <c r="D8" s="8" t="s">
        <v>4</v>
      </c>
      <c r="E8" s="8" t="s">
        <v>146</v>
      </c>
      <c r="F8" s="9" t="s">
        <v>7</v>
      </c>
      <c r="G8" s="8" t="s">
        <v>147</v>
      </c>
      <c r="H8" s="99"/>
      <c r="I8" s="99"/>
      <c r="J8" s="99"/>
      <c r="K8" s="99"/>
      <c r="L8" s="99"/>
      <c r="M8" s="99"/>
      <c r="N8" s="99"/>
      <c r="O8" s="99"/>
      <c r="P8" s="99"/>
      <c r="Q8" s="99"/>
      <c r="R8" s="99"/>
      <c r="S8" s="99"/>
      <c r="T8" s="99"/>
      <c r="U8" s="99"/>
      <c r="V8" s="99"/>
      <c r="W8" s="99"/>
      <c r="X8" s="99"/>
      <c r="Y8" s="99"/>
      <c r="Z8" s="66"/>
    </row>
    <row r="9" spans="1:26" ht="12.75" customHeight="1" outlineLevel="1" x14ac:dyDescent="0.2">
      <c r="A9" s="106">
        <v>1</v>
      </c>
      <c r="B9" s="107"/>
      <c r="C9" s="108" t="s">
        <v>148</v>
      </c>
      <c r="D9" s="109"/>
      <c r="E9" s="110"/>
      <c r="F9" s="64"/>
      <c r="G9" s="64"/>
      <c r="H9" s="99"/>
      <c r="I9" s="99"/>
      <c r="J9" s="99"/>
      <c r="K9" s="99"/>
      <c r="L9" s="99"/>
      <c r="M9" s="99"/>
      <c r="N9" s="99"/>
      <c r="O9" s="99"/>
      <c r="P9" s="99"/>
      <c r="Q9" s="99"/>
      <c r="R9" s="99"/>
      <c r="S9" s="99"/>
      <c r="T9" s="99"/>
      <c r="U9" s="99"/>
      <c r="V9" s="99"/>
      <c r="W9" s="99"/>
      <c r="X9" s="99"/>
      <c r="Y9" s="99"/>
      <c r="Z9" s="66"/>
    </row>
    <row r="10" spans="1:26" ht="12.75" customHeight="1" outlineLevel="1" x14ac:dyDescent="0.2">
      <c r="A10" s="60">
        <v>70020004</v>
      </c>
      <c r="B10" s="61" t="str">
        <f>VLOOKUP(A10,Preco.Unitario!$A$4:$G$104,2,FALSE)</f>
        <v>SABESP</v>
      </c>
      <c r="C10" s="67" t="str">
        <f>VLOOKUP(A10,Preco.Unitario!$A$4:$G$104,3,FALSE)</f>
        <v xml:space="preserve">SINALIZAÇÃO DE TRÁFEGO </v>
      </c>
      <c r="D10" s="62" t="str">
        <f>VLOOKUP(A10,Preco.Unitario!$A$4:$G$104,4,FALSE)</f>
        <v>m</v>
      </c>
      <c r="E10" s="63">
        <v>8</v>
      </c>
      <c r="F10" s="64">
        <f>VLOOKUP(A10,Preco.Unitario!$A$4:$G$104,7,FALSE)</f>
        <v>0</v>
      </c>
      <c r="G10" s="64">
        <f>E10*F10</f>
        <v>0</v>
      </c>
      <c r="H10" s="99"/>
      <c r="I10" s="99"/>
      <c r="J10" s="99"/>
      <c r="K10" s="99"/>
      <c r="L10" s="99"/>
      <c r="M10" s="99"/>
      <c r="N10" s="99"/>
      <c r="O10" s="99"/>
      <c r="P10" s="99"/>
      <c r="Q10" s="99"/>
      <c r="R10" s="99"/>
      <c r="S10" s="99"/>
      <c r="T10" s="99"/>
      <c r="U10" s="99"/>
      <c r="V10" s="99"/>
      <c r="W10" s="99"/>
      <c r="X10" s="99"/>
      <c r="Y10" s="99"/>
      <c r="Z10" s="66"/>
    </row>
    <row r="11" spans="1:26" ht="12.75" customHeight="1" outlineLevel="1" x14ac:dyDescent="0.2">
      <c r="A11" s="111">
        <v>3</v>
      </c>
      <c r="B11" s="107"/>
      <c r="C11" s="59" t="s">
        <v>149</v>
      </c>
      <c r="D11" s="109"/>
      <c r="E11" s="110"/>
      <c r="F11" s="64"/>
      <c r="G11" s="64"/>
      <c r="H11" s="99"/>
      <c r="I11" s="99"/>
      <c r="J11" s="99"/>
      <c r="K11" s="99"/>
      <c r="L11" s="99"/>
      <c r="M11" s="99"/>
      <c r="N11" s="99"/>
      <c r="O11" s="99"/>
      <c r="P11" s="99"/>
      <c r="Q11" s="99"/>
      <c r="R11" s="99"/>
      <c r="S11" s="99"/>
      <c r="T11" s="99"/>
      <c r="U11" s="99"/>
      <c r="V11" s="99"/>
      <c r="W11" s="99"/>
      <c r="X11" s="99"/>
      <c r="Y11" s="99"/>
      <c r="Z11" s="66"/>
    </row>
    <row r="12" spans="1:26" ht="12.75" customHeight="1" outlineLevel="1" x14ac:dyDescent="0.2">
      <c r="A12" s="60">
        <v>70030042</v>
      </c>
      <c r="B12" s="61" t="str">
        <f>VLOOKUP(A12,Preco.Unitario!$A$4:$G$104,2,FALSE)</f>
        <v>SABESP</v>
      </c>
      <c r="C12" s="67" t="str">
        <f>VLOOKUP(A12,Preco.Unitario!$A$4:$G$104,3,FALSE)</f>
        <v>ESCAVAÇÃO MECANIZADA DE ÁREA EM SOLO NÃO ROCHOSO</v>
      </c>
      <c r="D12" s="62" t="str">
        <f>VLOOKUP(A12,Preco.Unitario!$A$4:$G$104,4,FALSE)</f>
        <v>m³</v>
      </c>
      <c r="E12" s="63">
        <v>1</v>
      </c>
      <c r="F12" s="64">
        <f>VLOOKUP(A12,Preco.Unitario!$A$4:$G$104,7,FALSE)</f>
        <v>0</v>
      </c>
      <c r="G12" s="64">
        <f t="shared" ref="G12:G17" si="0">E12*F12</f>
        <v>0</v>
      </c>
      <c r="H12" s="99"/>
      <c r="I12" s="99"/>
      <c r="J12" s="99"/>
      <c r="K12" s="99"/>
      <c r="L12" s="99"/>
      <c r="M12" s="99"/>
      <c r="N12" s="99"/>
      <c r="O12" s="99"/>
      <c r="P12" s="99"/>
      <c r="Q12" s="99"/>
      <c r="R12" s="99"/>
      <c r="S12" s="99"/>
      <c r="T12" s="99"/>
      <c r="U12" s="99"/>
      <c r="V12" s="99"/>
      <c r="W12" s="99"/>
      <c r="X12" s="99"/>
      <c r="Y12" s="99"/>
      <c r="Z12" s="66"/>
    </row>
    <row r="13" spans="1:26" ht="12.75" customHeight="1" outlineLevel="1" x14ac:dyDescent="0.2">
      <c r="A13" s="112">
        <v>93358</v>
      </c>
      <c r="B13" s="61" t="str">
        <f>VLOOKUP(A13,Preco.Unitario!$A$4:$G$104,2,FALSE)</f>
        <v>SINAPI</v>
      </c>
      <c r="C13" s="67" t="str">
        <f>VLOOKUP(A13,Preco.Unitario!$A$4:$G$104,3,FALSE)</f>
        <v>ESCAVAÇÃO MANUAL DE VALA COM PROFUNDIDADE MENOR OU IGUAL A 1,30 M. AF_03/2016</v>
      </c>
      <c r="D13" s="62" t="str">
        <f>VLOOKUP(A13,Preco.Unitario!$A$4:$G$104,4,FALSE)</f>
        <v>m³</v>
      </c>
      <c r="E13" s="63">
        <v>1</v>
      </c>
      <c r="F13" s="64">
        <f>VLOOKUP(A13,Preco.Unitario!$A$4:$G$104,7,FALSE)</f>
        <v>0</v>
      </c>
      <c r="G13" s="64">
        <f t="shared" si="0"/>
        <v>0</v>
      </c>
      <c r="H13" s="99"/>
      <c r="I13" s="99"/>
      <c r="J13" s="99"/>
      <c r="K13" s="99"/>
      <c r="L13" s="99"/>
      <c r="M13" s="99"/>
      <c r="N13" s="99"/>
      <c r="O13" s="99"/>
      <c r="P13" s="99"/>
      <c r="Q13" s="99"/>
      <c r="R13" s="99"/>
      <c r="S13" s="99"/>
      <c r="T13" s="99"/>
      <c r="U13" s="99"/>
      <c r="V13" s="99"/>
      <c r="W13" s="99"/>
      <c r="X13" s="99"/>
      <c r="Y13" s="99"/>
      <c r="Z13" s="66"/>
    </row>
    <row r="14" spans="1:26" ht="12.75" customHeight="1" outlineLevel="1" x14ac:dyDescent="0.2">
      <c r="A14" s="60">
        <v>70030090</v>
      </c>
      <c r="B14" s="61" t="str">
        <f>VLOOKUP(A14,Preco.Unitario!$A$4:$G$104,2,FALSE)</f>
        <v>SABESP</v>
      </c>
      <c r="C14" s="67" t="str">
        <f>VLOOKUP(A14,Preco.Unitario!$A$4:$G$104,3,FALSE)</f>
        <v>CARGA E DESCARGA - SOLO (A)</v>
      </c>
      <c r="D14" s="62" t="str">
        <f>VLOOKUP(A14,Preco.Unitario!$A$4:$G$104,4,FALSE)</f>
        <v>m³</v>
      </c>
      <c r="E14" s="63">
        <f>E12+E13</f>
        <v>2</v>
      </c>
      <c r="F14" s="64">
        <f>VLOOKUP(A14,Preco.Unitario!$A$4:$G$104,7,FALSE)</f>
        <v>0</v>
      </c>
      <c r="G14" s="64">
        <f t="shared" si="0"/>
        <v>0</v>
      </c>
      <c r="H14" s="99"/>
      <c r="I14" s="99"/>
      <c r="J14" s="99"/>
      <c r="K14" s="99"/>
      <c r="L14" s="99"/>
      <c r="M14" s="99"/>
      <c r="N14" s="99"/>
      <c r="O14" s="99"/>
      <c r="P14" s="99"/>
      <c r="Q14" s="99"/>
      <c r="R14" s="99"/>
      <c r="S14" s="99"/>
      <c r="T14" s="99"/>
      <c r="U14" s="99"/>
      <c r="V14" s="99"/>
      <c r="W14" s="99"/>
      <c r="X14" s="99"/>
      <c r="Y14" s="99"/>
      <c r="Z14" s="66"/>
    </row>
    <row r="15" spans="1:26" ht="12.75" customHeight="1" outlineLevel="1" x14ac:dyDescent="0.2">
      <c r="A15" s="60">
        <v>70030091</v>
      </c>
      <c r="B15" s="61" t="str">
        <f>VLOOKUP(A15,Preco.Unitario!$A$4:$G$104,2,FALSE)</f>
        <v>SABESP</v>
      </c>
      <c r="C15" s="67" t="str">
        <f>VLOOKUP(A15,Preco.Unitario!$A$4:$G$104,3,FALSE)</f>
        <v>TRANSPORTE DE MATERIAL ESCAVADO - SOLO (A)  - PERCURSO DE 10KM</v>
      </c>
      <c r="D15" s="62" t="str">
        <f>VLOOKUP(A15,Preco.Unitario!$A$4:$G$104,4,FALSE)</f>
        <v>m³Q</v>
      </c>
      <c r="E15" s="63">
        <f>E14*10</f>
        <v>20</v>
      </c>
      <c r="F15" s="64">
        <f>VLOOKUP(A15,Preco.Unitario!$A$4:$G$104,7,FALSE)</f>
        <v>0</v>
      </c>
      <c r="G15" s="64">
        <f t="shared" si="0"/>
        <v>0</v>
      </c>
      <c r="H15" s="99"/>
      <c r="I15" s="99"/>
      <c r="J15" s="99"/>
      <c r="K15" s="99"/>
      <c r="L15" s="99"/>
      <c r="M15" s="99"/>
      <c r="N15" s="99"/>
      <c r="O15" s="99"/>
      <c r="P15" s="99"/>
      <c r="Q15" s="99"/>
      <c r="R15" s="99"/>
      <c r="S15" s="99"/>
      <c r="T15" s="99"/>
      <c r="U15" s="99"/>
      <c r="V15" s="99"/>
      <c r="W15" s="99"/>
      <c r="X15" s="99"/>
      <c r="Y15" s="99"/>
      <c r="Z15" s="66"/>
    </row>
    <row r="16" spans="1:26" ht="12.75" customHeight="1" outlineLevel="1" x14ac:dyDescent="0.2">
      <c r="A16" s="60">
        <v>70030031</v>
      </c>
      <c r="B16" s="61" t="str">
        <f>VLOOKUP(A16,Preco.Unitario!$A$4:$G$104,2,FALSE)</f>
        <v>SABESP</v>
      </c>
      <c r="C16" s="67" t="str">
        <f>VLOOKUP(A16,Preco.Unitario!$A$4:$G$104,3,FALSE)</f>
        <v>ATERRO DE VALAS, POÇOS E CAVAS COMPACTADO MECANICAMENTE, SEM CONTROLE DO G.C. (C)</v>
      </c>
      <c r="D16" s="62" t="str">
        <f>VLOOKUP(A16,Preco.Unitario!$A$4:$G$104,4,FALSE)</f>
        <v>m³</v>
      </c>
      <c r="E16" s="63">
        <f>E14</f>
        <v>2</v>
      </c>
      <c r="F16" s="64">
        <f>VLOOKUP(A16,Preco.Unitario!$A$4:$G$104,7,FALSE)</f>
        <v>0</v>
      </c>
      <c r="G16" s="64">
        <f t="shared" si="0"/>
        <v>0</v>
      </c>
      <c r="H16" s="99"/>
      <c r="I16" s="99"/>
      <c r="J16" s="99"/>
      <c r="K16" s="99"/>
      <c r="L16" s="99"/>
      <c r="M16" s="99"/>
      <c r="N16" s="99"/>
      <c r="O16" s="99"/>
      <c r="P16" s="99"/>
      <c r="Q16" s="99"/>
      <c r="R16" s="99"/>
      <c r="S16" s="99"/>
      <c r="T16" s="99"/>
      <c r="U16" s="99"/>
      <c r="V16" s="99"/>
      <c r="W16" s="99"/>
      <c r="X16" s="99"/>
      <c r="Y16" s="99"/>
      <c r="Z16" s="66"/>
    </row>
    <row r="17" spans="1:26" ht="12.75" customHeight="1" outlineLevel="1" x14ac:dyDescent="0.2">
      <c r="A17" s="60">
        <v>70030044</v>
      </c>
      <c r="B17" s="61" t="str">
        <f>VLOOKUP(A17,Preco.Unitario!$A$4:$G$104,2,FALSE)</f>
        <v>SABESP</v>
      </c>
      <c r="C17" s="67" t="str">
        <f>VLOOKUP(A17,Preco.Unitario!$A$4:$G$104,3,FALSE)</f>
        <v>ESCAVAÇÃO EM JAZIDA DE SOLO</v>
      </c>
      <c r="D17" s="62" t="str">
        <f>VLOOKUP(A17,Preco.Unitario!$A$4:$G$104,4,FALSE)</f>
        <v>m³</v>
      </c>
      <c r="E17" s="63">
        <f>E14</f>
        <v>2</v>
      </c>
      <c r="F17" s="64">
        <f>VLOOKUP(A17,Preco.Unitario!$A$4:$G$104,7,FALSE)</f>
        <v>0</v>
      </c>
      <c r="G17" s="64">
        <f t="shared" si="0"/>
        <v>0</v>
      </c>
      <c r="H17" s="99"/>
      <c r="I17" s="99"/>
      <c r="J17" s="99"/>
      <c r="K17" s="99"/>
      <c r="L17" s="99"/>
      <c r="M17" s="99"/>
      <c r="N17" s="99"/>
      <c r="O17" s="99"/>
      <c r="P17" s="99"/>
      <c r="Q17" s="99"/>
      <c r="R17" s="99"/>
      <c r="S17" s="99"/>
      <c r="T17" s="99"/>
      <c r="U17" s="99"/>
      <c r="V17" s="99"/>
      <c r="W17" s="99"/>
      <c r="X17" s="99"/>
      <c r="Y17" s="99"/>
      <c r="Z17" s="66"/>
    </row>
    <row r="18" spans="1:26" ht="21" customHeight="1" outlineLevel="1" x14ac:dyDescent="0.2">
      <c r="A18" s="111">
        <v>4</v>
      </c>
      <c r="B18" s="106"/>
      <c r="C18" s="113" t="s">
        <v>164</v>
      </c>
      <c r="D18" s="109"/>
      <c r="E18" s="110"/>
      <c r="F18" s="64"/>
      <c r="G18" s="64"/>
      <c r="H18" s="99"/>
      <c r="I18" s="99"/>
      <c r="J18" s="99"/>
      <c r="K18" s="99"/>
      <c r="L18" s="99"/>
      <c r="M18" s="99"/>
      <c r="N18" s="99"/>
      <c r="O18" s="99"/>
      <c r="P18" s="99"/>
      <c r="Q18" s="99"/>
      <c r="R18" s="99"/>
      <c r="S18" s="99"/>
      <c r="T18" s="99"/>
      <c r="U18" s="99"/>
      <c r="V18" s="99"/>
      <c r="W18" s="99"/>
      <c r="X18" s="99"/>
      <c r="Y18" s="99"/>
      <c r="Z18" s="66"/>
    </row>
    <row r="19" spans="1:26" ht="12.75" customHeight="1" outlineLevel="1" x14ac:dyDescent="0.2">
      <c r="A19" s="112" t="s">
        <v>125</v>
      </c>
      <c r="B19" s="61" t="str">
        <f>VLOOKUP(A19,Preco.Unitario!$A$4:$G$104,2,FALSE)</f>
        <v>SABESP INSUMO</v>
      </c>
      <c r="C19" s="67" t="str">
        <f>VLOOKUP(A19,Preco.Unitario!$A$4:$G$104,3,FALSE)</f>
        <v>ENCANADOR</v>
      </c>
      <c r="D19" s="62" t="str">
        <f>VLOOKUP(A19,Preco.Unitario!$A$4:$G$104,4,FALSE)</f>
        <v>H</v>
      </c>
      <c r="E19" s="114">
        <v>1</v>
      </c>
      <c r="F19" s="64">
        <f>VLOOKUP(A19,Preco.Unitario!$A$4:$G$104,7,FALSE)</f>
        <v>0</v>
      </c>
      <c r="G19" s="64">
        <f t="shared" ref="G19:G24" si="1">E19*F19</f>
        <v>0</v>
      </c>
      <c r="H19" s="99"/>
      <c r="I19" s="99"/>
      <c r="J19" s="99"/>
      <c r="K19" s="99"/>
      <c r="L19" s="99"/>
      <c r="M19" s="99"/>
      <c r="N19" s="99"/>
      <c r="O19" s="99"/>
      <c r="P19" s="99"/>
      <c r="Q19" s="99"/>
      <c r="R19" s="99"/>
      <c r="S19" s="99"/>
      <c r="T19" s="99"/>
      <c r="U19" s="99"/>
      <c r="V19" s="99"/>
      <c r="W19" s="99"/>
      <c r="X19" s="99"/>
      <c r="Y19" s="99"/>
      <c r="Z19" s="66"/>
    </row>
    <row r="20" spans="1:26" ht="12.75" customHeight="1" outlineLevel="1" x14ac:dyDescent="0.2">
      <c r="A20" s="112" t="s">
        <v>123</v>
      </c>
      <c r="B20" s="61" t="str">
        <f>VLOOKUP(A20,Preco.Unitario!$A$4:$G$104,2,FALSE)</f>
        <v>SABESP INSUMO</v>
      </c>
      <c r="C20" s="67" t="str">
        <f>VLOOKUP(A20,Preco.Unitario!$A$4:$G$104,3,FALSE)</f>
        <v>AJUDANTE</v>
      </c>
      <c r="D20" s="62" t="str">
        <f>VLOOKUP(A20,Preco.Unitario!$A$4:$G$104,4,FALSE)</f>
        <v>H</v>
      </c>
      <c r="E20" s="114">
        <v>1</v>
      </c>
      <c r="F20" s="64">
        <f>VLOOKUP(A20,Preco.Unitario!$A$4:$G$104,7,FALSE)</f>
        <v>0</v>
      </c>
      <c r="G20" s="64">
        <f t="shared" si="1"/>
        <v>0</v>
      </c>
      <c r="H20" s="99"/>
      <c r="I20" s="99"/>
      <c r="J20" s="99"/>
      <c r="K20" s="99"/>
      <c r="L20" s="99"/>
      <c r="M20" s="99"/>
      <c r="N20" s="99"/>
      <c r="O20" s="99"/>
      <c r="P20" s="99"/>
      <c r="Q20" s="99"/>
      <c r="R20" s="99"/>
      <c r="S20" s="99"/>
      <c r="T20" s="99"/>
      <c r="U20" s="99"/>
      <c r="V20" s="99"/>
      <c r="W20" s="99"/>
      <c r="X20" s="99"/>
      <c r="Y20" s="99"/>
      <c r="Z20" s="66"/>
    </row>
    <row r="21" spans="1:26" ht="12.75" customHeight="1" outlineLevel="1" x14ac:dyDescent="0.2">
      <c r="A21" s="75" t="s">
        <v>114</v>
      </c>
      <c r="B21" s="61" t="str">
        <f>VLOOKUP(A21,Preco.Unitario!$A$4:$G$104,2,FALSE)</f>
        <v>SABESP INSUMO</v>
      </c>
      <c r="C21" s="67" t="str">
        <f>VLOOKUP(A21,Preco.Unitario!$A$4:$G$104,3,FALSE)</f>
        <v>CAMINHÃO - CARROCERIA FIXA ABERTA DE MADEIRA COM CAPACIDADE 5 T *160CV - À DISPOSIÇÃO</v>
      </c>
      <c r="D21" s="62" t="str">
        <f>VLOOKUP(A21,Preco.Unitario!$A$4:$G$104,4,FALSE)</f>
        <v>H</v>
      </c>
      <c r="E21" s="114">
        <v>1</v>
      </c>
      <c r="F21" s="64">
        <f>VLOOKUP(A21,Preco.Unitario!$A$4:$G$104,7,FALSE)</f>
        <v>0</v>
      </c>
      <c r="G21" s="64">
        <f t="shared" si="1"/>
        <v>0</v>
      </c>
      <c r="H21" s="99"/>
      <c r="I21" s="99"/>
      <c r="J21" s="99"/>
      <c r="K21" s="99"/>
      <c r="L21" s="99"/>
      <c r="M21" s="99"/>
      <c r="N21" s="99"/>
      <c r="O21" s="99"/>
      <c r="P21" s="99"/>
      <c r="Q21" s="99"/>
      <c r="R21" s="99"/>
      <c r="S21" s="99"/>
      <c r="T21" s="99"/>
      <c r="U21" s="99"/>
      <c r="V21" s="99"/>
      <c r="W21" s="99"/>
      <c r="X21" s="99"/>
      <c r="Y21" s="99"/>
      <c r="Z21" s="66"/>
    </row>
    <row r="22" spans="1:26" ht="11.25" customHeight="1" outlineLevel="1" x14ac:dyDescent="0.2">
      <c r="A22" s="73" t="s">
        <v>129</v>
      </c>
      <c r="B22" s="68" t="str">
        <f>VLOOKUP(A22,Preco.Unitario!$A$4:$G$104,2,FALSE)</f>
        <v>SABESP INSUMO</v>
      </c>
      <c r="C22" s="20" t="str">
        <f>VLOOKUP(A22,Preco.Unitario!$A$4:$G$104,3,FALSE)</f>
        <v>SOLDADOR</v>
      </c>
      <c r="D22" s="69" t="str">
        <f>VLOOKUP(A22,Preco.Unitario!$A$4:$G$104,4,FALSE)</f>
        <v>H</v>
      </c>
      <c r="E22" s="74">
        <v>1</v>
      </c>
      <c r="F22" s="71">
        <f>VLOOKUP(A22,Preco.Unitario!$A$4:$G$104,7,FALSE)</f>
        <v>0</v>
      </c>
      <c r="G22" s="71">
        <f t="shared" si="1"/>
        <v>0</v>
      </c>
      <c r="H22" s="34"/>
      <c r="I22" s="34"/>
      <c r="J22" s="34"/>
      <c r="K22" s="34"/>
      <c r="L22" s="34"/>
      <c r="M22" s="34"/>
      <c r="N22" s="34"/>
      <c r="O22" s="34"/>
      <c r="P22" s="34"/>
      <c r="Q22" s="34"/>
      <c r="R22" s="34"/>
      <c r="S22" s="34"/>
      <c r="T22" s="34"/>
      <c r="U22" s="34"/>
      <c r="V22" s="34"/>
      <c r="W22" s="34"/>
      <c r="X22" s="34"/>
      <c r="Y22" s="34"/>
      <c r="Z22" s="28"/>
    </row>
    <row r="23" spans="1:26" ht="11.25" customHeight="1" outlineLevel="1" x14ac:dyDescent="0.2">
      <c r="A23" s="73" t="s">
        <v>121</v>
      </c>
      <c r="B23" s="68" t="str">
        <f>VLOOKUP(A23,Preco.Unitario!$A$4:$G$104,2,FALSE)</f>
        <v>SABESP INSUMO</v>
      </c>
      <c r="C23" s="20" t="str">
        <f>VLOOKUP(A23,Preco.Unitario!$A$4:$G$104,3,FALSE)</f>
        <v>GERADOR / MOTOSOLDADORA 5 KVA A DIESEL - 220V</v>
      </c>
      <c r="D23" s="69" t="str">
        <f>VLOOKUP(A23,Preco.Unitario!$A$4:$G$104,4,FALSE)</f>
        <v>H</v>
      </c>
      <c r="E23" s="74">
        <v>1</v>
      </c>
      <c r="F23" s="71">
        <f>VLOOKUP(A23,Preco.Unitario!$A$4:$G$104,7,FALSE)</f>
        <v>0</v>
      </c>
      <c r="G23" s="71">
        <f t="shared" si="1"/>
        <v>0</v>
      </c>
      <c r="H23" s="34"/>
      <c r="I23" s="34"/>
      <c r="J23" s="34"/>
      <c r="K23" s="34"/>
      <c r="L23" s="34"/>
      <c r="M23" s="34"/>
      <c r="N23" s="34"/>
      <c r="O23" s="34"/>
      <c r="P23" s="34"/>
      <c r="Q23" s="34"/>
      <c r="R23" s="34"/>
      <c r="S23" s="34"/>
      <c r="T23" s="34"/>
      <c r="U23" s="34"/>
      <c r="V23" s="34"/>
      <c r="W23" s="34"/>
      <c r="X23" s="34"/>
      <c r="Y23" s="34"/>
      <c r="Z23" s="28"/>
    </row>
    <row r="24" spans="1:26" ht="12.75" customHeight="1" outlineLevel="1" x14ac:dyDescent="0.2">
      <c r="A24" s="12" t="s">
        <v>117</v>
      </c>
      <c r="B24" s="68" t="str">
        <f>VLOOKUP(A24,Preco.Unitario!$A$4:$G$104,2,FALSE)</f>
        <v>SABESP INSUMO</v>
      </c>
      <c r="C24" s="20" t="str">
        <f>VLOOKUP(A24,Preco.Unitario!$A$4:$G$104,3,FALSE)</f>
        <v xml:space="preserve">PERFURATRIZ PNEUMÁTICA PESO=24KG, COMPRIMENTO=565MM </v>
      </c>
      <c r="D24" s="69" t="str">
        <f>VLOOKUP(A24,Preco.Unitario!$A$4:$G$104,4,FALSE)</f>
        <v>H</v>
      </c>
      <c r="E24" s="74">
        <f>E23</f>
        <v>1</v>
      </c>
      <c r="F24" s="71">
        <f>VLOOKUP(A24,Preco.Unitario!$A$4:$G$104,7,FALSE)</f>
        <v>0</v>
      </c>
      <c r="G24" s="71">
        <f t="shared" si="1"/>
        <v>0</v>
      </c>
      <c r="H24" s="99"/>
      <c r="I24" s="99"/>
      <c r="J24" s="99"/>
      <c r="K24" s="99"/>
      <c r="L24" s="99"/>
      <c r="M24" s="99"/>
      <c r="N24" s="99"/>
      <c r="O24" s="99"/>
      <c r="P24" s="99"/>
      <c r="Q24" s="99"/>
      <c r="R24" s="99"/>
      <c r="S24" s="99"/>
      <c r="T24" s="99"/>
      <c r="U24" s="99"/>
      <c r="V24" s="99"/>
      <c r="W24" s="99"/>
      <c r="X24" s="99"/>
      <c r="Y24" s="99"/>
      <c r="Z24" s="66"/>
    </row>
    <row r="25" spans="1:26" ht="12.75" customHeight="1" outlineLevel="1" x14ac:dyDescent="0.2">
      <c r="A25" s="111">
        <v>5</v>
      </c>
      <c r="B25" s="106"/>
      <c r="C25" s="59" t="s">
        <v>151</v>
      </c>
      <c r="D25" s="109"/>
      <c r="E25" s="110"/>
      <c r="F25" s="64"/>
      <c r="G25" s="64"/>
      <c r="H25" s="99"/>
      <c r="I25" s="99"/>
      <c r="J25" s="99"/>
      <c r="K25" s="99"/>
      <c r="L25" s="99"/>
      <c r="M25" s="99"/>
      <c r="N25" s="99"/>
      <c r="O25" s="99"/>
      <c r="P25" s="99"/>
      <c r="Q25" s="99"/>
      <c r="R25" s="99"/>
      <c r="S25" s="99"/>
      <c r="T25" s="99"/>
      <c r="U25" s="99"/>
      <c r="V25" s="99"/>
      <c r="W25" s="99"/>
      <c r="X25" s="99"/>
      <c r="Y25" s="99"/>
      <c r="Z25" s="66"/>
    </row>
    <row r="26" spans="1:26" ht="12.75" customHeight="1" outlineLevel="1" x14ac:dyDescent="0.2">
      <c r="A26" s="60">
        <v>70050001</v>
      </c>
      <c r="B26" s="61" t="str">
        <f>VLOOKUP(A26,Preco.Unitario!$A$4:$G$104,2,FALSE)</f>
        <v>SABESP</v>
      </c>
      <c r="C26" s="67" t="str">
        <f>VLOOKUP(A26,Preco.Unitario!$A$4:$G$104,3,FALSE)</f>
        <v>ESGOTAMENTO COM BOMBAS DE SUPERFÍCIE OU SUBMERSAS</v>
      </c>
      <c r="D26" s="62" t="str">
        <f>VLOOKUP(A26,Preco.Unitario!$A$4:$G$104,4,FALSE)</f>
        <v>HPH</v>
      </c>
      <c r="E26" s="114">
        <v>0.5</v>
      </c>
      <c r="F26" s="64">
        <f>VLOOKUP(A26,Preco.Unitario!$A$4:$G$104,7,FALSE)</f>
        <v>0</v>
      </c>
      <c r="G26" s="64">
        <f>E26*F26</f>
        <v>0</v>
      </c>
      <c r="H26" s="99"/>
      <c r="I26" s="99"/>
      <c r="J26" s="99"/>
      <c r="K26" s="99"/>
      <c r="L26" s="99"/>
      <c r="M26" s="99"/>
      <c r="N26" s="99"/>
      <c r="O26" s="99"/>
      <c r="P26" s="99"/>
      <c r="Q26" s="99"/>
      <c r="R26" s="99"/>
      <c r="S26" s="99"/>
      <c r="T26" s="99"/>
      <c r="U26" s="99"/>
      <c r="V26" s="99"/>
      <c r="W26" s="99"/>
      <c r="X26" s="99"/>
      <c r="Y26" s="99"/>
      <c r="Z26" s="66"/>
    </row>
    <row r="27" spans="1:26" ht="12.75" customHeight="1" outlineLevel="1" x14ac:dyDescent="0.2">
      <c r="A27" s="111">
        <v>7</v>
      </c>
      <c r="B27" s="106"/>
      <c r="C27" s="59" t="s">
        <v>152</v>
      </c>
      <c r="D27" s="109"/>
      <c r="E27" s="110"/>
      <c r="F27" s="64"/>
      <c r="G27" s="64"/>
      <c r="H27" s="99"/>
      <c r="I27" s="99"/>
      <c r="J27" s="99"/>
      <c r="K27" s="99"/>
      <c r="L27" s="99"/>
      <c r="M27" s="99"/>
      <c r="N27" s="99"/>
      <c r="O27" s="99"/>
      <c r="P27" s="99"/>
      <c r="Q27" s="99"/>
      <c r="R27" s="99"/>
      <c r="S27" s="99"/>
      <c r="T27" s="99"/>
      <c r="U27" s="99"/>
      <c r="V27" s="99"/>
      <c r="W27" s="99"/>
      <c r="X27" s="99"/>
      <c r="Y27" s="99"/>
      <c r="Z27" s="66"/>
    </row>
    <row r="28" spans="1:26" ht="12.75" customHeight="1" outlineLevel="1" x14ac:dyDescent="0.2">
      <c r="A28" s="60">
        <v>70010005</v>
      </c>
      <c r="B28" s="61" t="str">
        <f>VLOOKUP(A28,Preco.Unitario!$A$4:$G$104,2,FALSE)</f>
        <v>SABESP</v>
      </c>
      <c r="C28" s="67" t="str">
        <f>VLOOKUP(A28,Preco.Unitario!$A$4:$G$104,3,FALSE)</f>
        <v>CADASTRO DE REDES</v>
      </c>
      <c r="D28" s="62" t="str">
        <f>VLOOKUP(A28,Preco.Unitario!$A$4:$G$104,4,FALSE)</f>
        <v>m</v>
      </c>
      <c r="E28" s="63">
        <f>$D$5</f>
        <v>1</v>
      </c>
      <c r="F28" s="64">
        <f>VLOOKUP(A28,Preco.Unitario!$A$4:$G$104,7,FALSE)</f>
        <v>0</v>
      </c>
      <c r="G28" s="64">
        <f>E28*F28</f>
        <v>0</v>
      </c>
      <c r="H28" s="99"/>
      <c r="I28" s="99"/>
      <c r="J28" s="99"/>
      <c r="K28" s="99"/>
      <c r="L28" s="99"/>
      <c r="M28" s="99"/>
      <c r="N28" s="99"/>
      <c r="O28" s="99"/>
      <c r="P28" s="99"/>
      <c r="Q28" s="99"/>
      <c r="R28" s="99"/>
      <c r="S28" s="99"/>
      <c r="T28" s="99"/>
      <c r="U28" s="99"/>
      <c r="V28" s="99"/>
      <c r="W28" s="99"/>
      <c r="X28" s="99"/>
      <c r="Y28" s="99"/>
      <c r="Z28" s="66"/>
    </row>
    <row r="29" spans="1:26" ht="12.75" customHeight="1" x14ac:dyDescent="0.2">
      <c r="A29" s="115"/>
      <c r="B29" s="116"/>
      <c r="C29" s="417" t="s">
        <v>153</v>
      </c>
      <c r="D29" s="409"/>
      <c r="E29" s="409"/>
      <c r="F29" s="410"/>
      <c r="G29" s="117">
        <f>SUM(G9:G28)</f>
        <v>0</v>
      </c>
      <c r="H29" s="99"/>
      <c r="I29" s="99"/>
      <c r="J29" s="99"/>
      <c r="K29" s="99"/>
      <c r="L29" s="99"/>
      <c r="M29" s="99"/>
      <c r="N29" s="99"/>
      <c r="O29" s="99"/>
      <c r="P29" s="99"/>
      <c r="Q29" s="99"/>
      <c r="R29" s="99"/>
      <c r="S29" s="99"/>
      <c r="T29" s="99"/>
      <c r="U29" s="99"/>
      <c r="V29" s="99"/>
      <c r="W29" s="99"/>
      <c r="X29" s="99"/>
      <c r="Y29" s="99"/>
      <c r="Z29" s="66"/>
    </row>
    <row r="30" spans="1:26" ht="12.75" customHeight="1" x14ac:dyDescent="0.2">
      <c r="A30" s="90"/>
      <c r="B30" s="90"/>
      <c r="C30" s="39"/>
      <c r="D30" s="91"/>
      <c r="E30" s="39"/>
      <c r="F30" s="39"/>
      <c r="G30" s="39"/>
      <c r="H30" s="99"/>
      <c r="I30" s="99"/>
      <c r="J30" s="99"/>
      <c r="K30" s="99"/>
      <c r="L30" s="99"/>
      <c r="M30" s="99"/>
      <c r="N30" s="99"/>
      <c r="O30" s="99"/>
      <c r="P30" s="99"/>
      <c r="Q30" s="99"/>
      <c r="R30" s="99"/>
      <c r="S30" s="99"/>
      <c r="T30" s="99"/>
      <c r="U30" s="99"/>
      <c r="V30" s="99"/>
      <c r="W30" s="99"/>
      <c r="X30" s="99"/>
      <c r="Y30" s="99"/>
      <c r="Z30" s="66"/>
    </row>
    <row r="31" spans="1:26" ht="12.75" customHeight="1" x14ac:dyDescent="0.2">
      <c r="A31" s="118"/>
      <c r="B31" s="118"/>
      <c r="C31" s="99"/>
      <c r="D31" s="119"/>
      <c r="E31" s="99"/>
      <c r="F31" s="99"/>
      <c r="G31" s="99"/>
      <c r="H31" s="99"/>
      <c r="I31" s="99"/>
      <c r="J31" s="99"/>
      <c r="K31" s="99"/>
      <c r="L31" s="99"/>
      <c r="M31" s="99"/>
      <c r="N31" s="99"/>
      <c r="O31" s="99"/>
      <c r="P31" s="99"/>
      <c r="Q31" s="99"/>
      <c r="R31" s="99"/>
      <c r="S31" s="99"/>
      <c r="T31" s="99"/>
      <c r="U31" s="99"/>
      <c r="V31" s="99"/>
      <c r="W31" s="99"/>
      <c r="X31" s="99"/>
      <c r="Y31" s="99"/>
      <c r="Z31" s="66"/>
    </row>
    <row r="32" spans="1:26" ht="12.75" customHeight="1" x14ac:dyDescent="0.2">
      <c r="A32" s="118"/>
      <c r="B32" s="118"/>
      <c r="C32" s="99"/>
      <c r="D32" s="119"/>
      <c r="E32" s="99"/>
      <c r="F32" s="99"/>
      <c r="G32" s="99"/>
      <c r="H32" s="99"/>
      <c r="I32" s="99"/>
      <c r="J32" s="99"/>
      <c r="K32" s="99"/>
      <c r="L32" s="99"/>
      <c r="M32" s="99"/>
      <c r="N32" s="99"/>
      <c r="O32" s="99"/>
      <c r="P32" s="99"/>
      <c r="Q32" s="99"/>
      <c r="R32" s="99"/>
      <c r="S32" s="99"/>
      <c r="T32" s="99"/>
      <c r="U32" s="99"/>
      <c r="V32" s="99"/>
      <c r="W32" s="99"/>
      <c r="X32" s="99"/>
      <c r="Y32" s="99"/>
      <c r="Z32" s="66"/>
    </row>
    <row r="33" spans="1:26" ht="12.75" customHeight="1" x14ac:dyDescent="0.2">
      <c r="A33" s="118"/>
      <c r="B33" s="118"/>
      <c r="C33" s="99"/>
      <c r="D33" s="119"/>
      <c r="E33" s="99"/>
      <c r="F33" s="99"/>
      <c r="G33" s="99"/>
      <c r="H33" s="99"/>
      <c r="I33" s="99"/>
      <c r="J33" s="99"/>
      <c r="K33" s="99"/>
      <c r="L33" s="99"/>
      <c r="M33" s="99"/>
      <c r="N33" s="99"/>
      <c r="O33" s="99"/>
      <c r="P33" s="99"/>
      <c r="Q33" s="99"/>
      <c r="R33" s="99"/>
      <c r="S33" s="99"/>
      <c r="T33" s="99"/>
      <c r="U33" s="99"/>
      <c r="V33" s="99"/>
      <c r="W33" s="99"/>
      <c r="X33" s="99"/>
      <c r="Y33" s="99"/>
      <c r="Z33" s="66"/>
    </row>
    <row r="34" spans="1:26" ht="12.75" customHeight="1" x14ac:dyDescent="0.2">
      <c r="A34" s="118"/>
      <c r="B34" s="118"/>
      <c r="C34" s="99"/>
      <c r="D34" s="119"/>
      <c r="E34" s="99"/>
      <c r="F34" s="99"/>
      <c r="G34" s="99"/>
      <c r="H34" s="99"/>
      <c r="I34" s="99"/>
      <c r="J34" s="99"/>
      <c r="K34" s="99"/>
      <c r="L34" s="99"/>
      <c r="M34" s="99"/>
      <c r="N34" s="99"/>
      <c r="O34" s="99"/>
      <c r="P34" s="99"/>
      <c r="Q34" s="99"/>
      <c r="R34" s="99"/>
      <c r="S34" s="99"/>
      <c r="T34" s="99"/>
      <c r="U34" s="99"/>
      <c r="V34" s="99"/>
      <c r="W34" s="99"/>
      <c r="X34" s="99"/>
      <c r="Y34" s="99"/>
      <c r="Z34" s="66"/>
    </row>
    <row r="35" spans="1:26" ht="12.75" customHeight="1" x14ac:dyDescent="0.2">
      <c r="A35" s="118"/>
      <c r="B35" s="118"/>
      <c r="C35" s="99"/>
      <c r="D35" s="119"/>
      <c r="E35" s="99"/>
      <c r="F35" s="99"/>
      <c r="G35" s="99"/>
      <c r="H35" s="99"/>
      <c r="I35" s="99"/>
      <c r="J35" s="99"/>
      <c r="K35" s="99"/>
      <c r="L35" s="99"/>
      <c r="M35" s="99"/>
      <c r="N35" s="99"/>
      <c r="O35" s="99"/>
      <c r="P35" s="99"/>
      <c r="Q35" s="99"/>
      <c r="R35" s="99"/>
      <c r="S35" s="99"/>
      <c r="T35" s="99"/>
      <c r="U35" s="99"/>
      <c r="V35" s="99"/>
      <c r="W35" s="99"/>
      <c r="X35" s="99"/>
      <c r="Y35" s="99"/>
      <c r="Z35" s="66"/>
    </row>
    <row r="36" spans="1:26" ht="12.75" customHeight="1" x14ac:dyDescent="0.2">
      <c r="A36" s="118"/>
      <c r="B36" s="118"/>
      <c r="C36" s="99"/>
      <c r="D36" s="119"/>
      <c r="E36" s="99"/>
      <c r="F36" s="99"/>
      <c r="G36" s="99"/>
      <c r="H36" s="99"/>
      <c r="I36" s="99"/>
      <c r="J36" s="99"/>
      <c r="K36" s="99"/>
      <c r="L36" s="99"/>
      <c r="M36" s="99"/>
      <c r="N36" s="99"/>
      <c r="O36" s="99"/>
      <c r="P36" s="99"/>
      <c r="Q36" s="99"/>
      <c r="R36" s="99"/>
      <c r="S36" s="99"/>
      <c r="T36" s="99"/>
      <c r="U36" s="99"/>
      <c r="V36" s="99"/>
      <c r="W36" s="99"/>
      <c r="X36" s="99"/>
      <c r="Y36" s="99"/>
      <c r="Z36" s="66"/>
    </row>
    <row r="37" spans="1:26" ht="12.75" customHeight="1" x14ac:dyDescent="0.2">
      <c r="A37" s="118"/>
      <c r="B37" s="118"/>
      <c r="C37" s="99"/>
      <c r="D37" s="119"/>
      <c r="E37" s="99"/>
      <c r="F37" s="99"/>
      <c r="G37" s="99"/>
      <c r="H37" s="99"/>
      <c r="I37" s="99"/>
      <c r="J37" s="99"/>
      <c r="K37" s="99"/>
      <c r="L37" s="99"/>
      <c r="M37" s="99"/>
      <c r="N37" s="99"/>
      <c r="O37" s="99"/>
      <c r="P37" s="99"/>
      <c r="Q37" s="99"/>
      <c r="R37" s="99"/>
      <c r="S37" s="99"/>
      <c r="T37" s="99"/>
      <c r="U37" s="99"/>
      <c r="V37" s="99"/>
      <c r="W37" s="99"/>
      <c r="X37" s="99"/>
      <c r="Y37" s="99"/>
      <c r="Z37" s="66"/>
    </row>
    <row r="38" spans="1:26" ht="12.75" customHeight="1" x14ac:dyDescent="0.2">
      <c r="A38" s="118"/>
      <c r="B38" s="118"/>
      <c r="C38" s="99"/>
      <c r="D38" s="119"/>
      <c r="E38" s="99"/>
      <c r="F38" s="99"/>
      <c r="G38" s="99"/>
      <c r="H38" s="99"/>
      <c r="I38" s="99"/>
      <c r="J38" s="99"/>
      <c r="K38" s="99"/>
      <c r="L38" s="99"/>
      <c r="M38" s="99"/>
      <c r="N38" s="99"/>
      <c r="O38" s="99"/>
      <c r="P38" s="99"/>
      <c r="Q38" s="99"/>
      <c r="R38" s="99"/>
      <c r="S38" s="99"/>
      <c r="T38" s="99"/>
      <c r="U38" s="99"/>
      <c r="V38" s="99"/>
      <c r="W38" s="99"/>
      <c r="X38" s="99"/>
      <c r="Y38" s="99"/>
      <c r="Z38" s="66"/>
    </row>
    <row r="39" spans="1:26" ht="12.75" customHeight="1" x14ac:dyDescent="0.2">
      <c r="A39" s="118"/>
      <c r="B39" s="118"/>
      <c r="C39" s="99"/>
      <c r="D39" s="119"/>
      <c r="E39" s="99"/>
      <c r="F39" s="99"/>
      <c r="G39" s="99"/>
      <c r="H39" s="99"/>
      <c r="I39" s="99"/>
      <c r="J39" s="99"/>
      <c r="K39" s="99"/>
      <c r="L39" s="99"/>
      <c r="M39" s="99"/>
      <c r="N39" s="99"/>
      <c r="O39" s="99"/>
      <c r="P39" s="99"/>
      <c r="Q39" s="99"/>
      <c r="R39" s="99"/>
      <c r="S39" s="99"/>
      <c r="T39" s="99"/>
      <c r="U39" s="99"/>
      <c r="V39" s="99"/>
      <c r="W39" s="99"/>
      <c r="X39" s="99"/>
      <c r="Y39" s="99"/>
      <c r="Z39" s="66"/>
    </row>
    <row r="40" spans="1:26" ht="12.75" customHeight="1" x14ac:dyDescent="0.2">
      <c r="A40" s="118"/>
      <c r="B40" s="118"/>
      <c r="C40" s="99"/>
      <c r="D40" s="119"/>
      <c r="E40" s="99"/>
      <c r="F40" s="99"/>
      <c r="G40" s="99"/>
      <c r="H40" s="99"/>
      <c r="I40" s="99"/>
      <c r="J40" s="99"/>
      <c r="K40" s="99"/>
      <c r="L40" s="99"/>
      <c r="M40" s="99"/>
      <c r="N40" s="99"/>
      <c r="O40" s="99"/>
      <c r="P40" s="99"/>
      <c r="Q40" s="99"/>
      <c r="R40" s="99"/>
      <c r="S40" s="99"/>
      <c r="T40" s="99"/>
      <c r="U40" s="99"/>
      <c r="V40" s="99"/>
      <c r="W40" s="99"/>
      <c r="X40" s="99"/>
      <c r="Y40" s="99"/>
      <c r="Z40" s="66"/>
    </row>
    <row r="41" spans="1:26" ht="12.75" customHeight="1" x14ac:dyDescent="0.2">
      <c r="A41" s="118"/>
      <c r="B41" s="118"/>
      <c r="C41" s="99"/>
      <c r="D41" s="119"/>
      <c r="E41" s="99"/>
      <c r="F41" s="99"/>
      <c r="G41" s="99"/>
      <c r="H41" s="99"/>
      <c r="I41" s="99"/>
      <c r="J41" s="99"/>
      <c r="K41" s="99"/>
      <c r="L41" s="99"/>
      <c r="M41" s="99"/>
      <c r="N41" s="99"/>
      <c r="O41" s="99"/>
      <c r="P41" s="99"/>
      <c r="Q41" s="99"/>
      <c r="R41" s="99"/>
      <c r="S41" s="99"/>
      <c r="T41" s="99"/>
      <c r="U41" s="99"/>
      <c r="V41" s="99"/>
      <c r="W41" s="99"/>
      <c r="X41" s="99"/>
      <c r="Y41" s="99"/>
      <c r="Z41" s="66"/>
    </row>
    <row r="42" spans="1:26" ht="12.75" customHeight="1" x14ac:dyDescent="0.2">
      <c r="A42" s="118"/>
      <c r="B42" s="118"/>
      <c r="C42" s="99"/>
      <c r="D42" s="119"/>
      <c r="E42" s="99"/>
      <c r="F42" s="99"/>
      <c r="G42" s="99"/>
      <c r="H42" s="99"/>
      <c r="I42" s="99"/>
      <c r="J42" s="99"/>
      <c r="K42" s="99"/>
      <c r="L42" s="99"/>
      <c r="M42" s="99"/>
      <c r="N42" s="99"/>
      <c r="O42" s="99"/>
      <c r="P42" s="99"/>
      <c r="Q42" s="99"/>
      <c r="R42" s="99"/>
      <c r="S42" s="99"/>
      <c r="T42" s="99"/>
      <c r="U42" s="99"/>
      <c r="V42" s="99"/>
      <c r="W42" s="99"/>
      <c r="X42" s="99"/>
      <c r="Y42" s="99"/>
      <c r="Z42" s="66"/>
    </row>
    <row r="43" spans="1:26" ht="12.75" customHeight="1" x14ac:dyDescent="0.2">
      <c r="A43" s="118"/>
      <c r="B43" s="118"/>
      <c r="C43" s="99"/>
      <c r="D43" s="119"/>
      <c r="E43" s="99"/>
      <c r="F43" s="99"/>
      <c r="G43" s="99"/>
      <c r="H43" s="99"/>
      <c r="I43" s="99"/>
      <c r="J43" s="99"/>
      <c r="K43" s="99"/>
      <c r="L43" s="99"/>
      <c r="M43" s="99"/>
      <c r="N43" s="99"/>
      <c r="O43" s="99"/>
      <c r="P43" s="99"/>
      <c r="Q43" s="99"/>
      <c r="R43" s="99"/>
      <c r="S43" s="99"/>
      <c r="T43" s="99"/>
      <c r="U43" s="99"/>
      <c r="V43" s="99"/>
      <c r="W43" s="99"/>
      <c r="X43" s="99"/>
      <c r="Y43" s="99"/>
      <c r="Z43" s="66"/>
    </row>
    <row r="44" spans="1:26" ht="12.75" customHeight="1" x14ac:dyDescent="0.2">
      <c r="A44" s="118"/>
      <c r="B44" s="118"/>
      <c r="C44" s="99"/>
      <c r="D44" s="119"/>
      <c r="E44" s="99"/>
      <c r="F44" s="99"/>
      <c r="G44" s="99"/>
      <c r="H44" s="99"/>
      <c r="I44" s="99"/>
      <c r="J44" s="99"/>
      <c r="K44" s="99"/>
      <c r="L44" s="99"/>
      <c r="M44" s="99"/>
      <c r="N44" s="99"/>
      <c r="O44" s="99"/>
      <c r="P44" s="99"/>
      <c r="Q44" s="99"/>
      <c r="R44" s="99"/>
      <c r="S44" s="99"/>
      <c r="T44" s="99"/>
      <c r="U44" s="99"/>
      <c r="V44" s="99"/>
      <c r="W44" s="99"/>
      <c r="X44" s="99"/>
      <c r="Y44" s="99"/>
      <c r="Z44" s="66"/>
    </row>
    <row r="45" spans="1:26" ht="12.75" customHeight="1" x14ac:dyDescent="0.2">
      <c r="A45" s="118"/>
      <c r="B45" s="118"/>
      <c r="C45" s="99"/>
      <c r="D45" s="119"/>
      <c r="E45" s="99"/>
      <c r="F45" s="99"/>
      <c r="G45" s="99"/>
      <c r="H45" s="99"/>
      <c r="I45" s="99"/>
      <c r="J45" s="99"/>
      <c r="K45" s="99"/>
      <c r="L45" s="99"/>
      <c r="M45" s="99"/>
      <c r="N45" s="99"/>
      <c r="O45" s="99"/>
      <c r="P45" s="99"/>
      <c r="Q45" s="99"/>
      <c r="R45" s="99"/>
      <c r="S45" s="99"/>
      <c r="T45" s="99"/>
      <c r="U45" s="99"/>
      <c r="V45" s="99"/>
      <c r="W45" s="99"/>
      <c r="X45" s="99"/>
      <c r="Y45" s="99"/>
      <c r="Z45" s="66"/>
    </row>
    <row r="46" spans="1:26" ht="12.75" customHeight="1" x14ac:dyDescent="0.2">
      <c r="A46" s="118"/>
      <c r="B46" s="118"/>
      <c r="C46" s="99"/>
      <c r="D46" s="119"/>
      <c r="E46" s="99"/>
      <c r="F46" s="99"/>
      <c r="G46" s="99"/>
      <c r="H46" s="99"/>
      <c r="I46" s="99"/>
      <c r="J46" s="99"/>
      <c r="K46" s="99"/>
      <c r="L46" s="99"/>
      <c r="M46" s="99"/>
      <c r="N46" s="99"/>
      <c r="O46" s="99"/>
      <c r="P46" s="99"/>
      <c r="Q46" s="99"/>
      <c r="R46" s="99"/>
      <c r="S46" s="99"/>
      <c r="T46" s="99"/>
      <c r="U46" s="99"/>
      <c r="V46" s="99"/>
      <c r="W46" s="99"/>
      <c r="X46" s="99"/>
      <c r="Y46" s="99"/>
      <c r="Z46" s="66"/>
    </row>
    <row r="47" spans="1:26" ht="12.75" customHeight="1" x14ac:dyDescent="0.2">
      <c r="A47" s="118"/>
      <c r="B47" s="118"/>
      <c r="C47" s="99"/>
      <c r="D47" s="119"/>
      <c r="E47" s="99"/>
      <c r="F47" s="99"/>
      <c r="G47" s="99"/>
      <c r="H47" s="99"/>
      <c r="I47" s="99"/>
      <c r="J47" s="99"/>
      <c r="K47" s="99"/>
      <c r="L47" s="99"/>
      <c r="M47" s="99"/>
      <c r="N47" s="99"/>
      <c r="O47" s="99"/>
      <c r="P47" s="99"/>
      <c r="Q47" s="99"/>
      <c r="R47" s="99"/>
      <c r="S47" s="99"/>
      <c r="T47" s="99"/>
      <c r="U47" s="99"/>
      <c r="V47" s="99"/>
      <c r="W47" s="99"/>
      <c r="X47" s="99"/>
      <c r="Y47" s="99"/>
      <c r="Z47" s="66"/>
    </row>
    <row r="48" spans="1:26" ht="12.75" customHeight="1" x14ac:dyDescent="0.2">
      <c r="A48" s="118"/>
      <c r="B48" s="118"/>
      <c r="C48" s="99"/>
      <c r="D48" s="119"/>
      <c r="E48" s="99"/>
      <c r="F48" s="99"/>
      <c r="G48" s="99"/>
      <c r="H48" s="99"/>
      <c r="I48" s="99"/>
      <c r="J48" s="99"/>
      <c r="K48" s="99"/>
      <c r="L48" s="99"/>
      <c r="M48" s="99"/>
      <c r="N48" s="99"/>
      <c r="O48" s="99"/>
      <c r="P48" s="99"/>
      <c r="Q48" s="99"/>
      <c r="R48" s="99"/>
      <c r="S48" s="99"/>
      <c r="T48" s="99"/>
      <c r="U48" s="99"/>
      <c r="V48" s="99"/>
      <c r="W48" s="99"/>
      <c r="X48" s="99"/>
      <c r="Y48" s="99"/>
      <c r="Z48" s="66"/>
    </row>
    <row r="49" spans="1:26" ht="12.75" customHeight="1" x14ac:dyDescent="0.2">
      <c r="A49" s="118"/>
      <c r="B49" s="118"/>
      <c r="C49" s="99"/>
      <c r="D49" s="119"/>
      <c r="E49" s="99"/>
      <c r="F49" s="99"/>
      <c r="G49" s="99"/>
      <c r="H49" s="99"/>
      <c r="I49" s="99"/>
      <c r="J49" s="99"/>
      <c r="K49" s="99"/>
      <c r="L49" s="99"/>
      <c r="M49" s="99"/>
      <c r="N49" s="99"/>
      <c r="O49" s="99"/>
      <c r="P49" s="99"/>
      <c r="Q49" s="99"/>
      <c r="R49" s="99"/>
      <c r="S49" s="99"/>
      <c r="T49" s="99"/>
      <c r="U49" s="99"/>
      <c r="V49" s="99"/>
      <c r="W49" s="99"/>
      <c r="X49" s="99"/>
      <c r="Y49" s="99"/>
      <c r="Z49" s="66"/>
    </row>
    <row r="50" spans="1:26" ht="12.75" customHeight="1" x14ac:dyDescent="0.2">
      <c r="A50" s="118"/>
      <c r="B50" s="118"/>
      <c r="C50" s="99"/>
      <c r="D50" s="119"/>
      <c r="E50" s="99"/>
      <c r="F50" s="99"/>
      <c r="G50" s="99"/>
      <c r="H50" s="99"/>
      <c r="I50" s="99"/>
      <c r="J50" s="99"/>
      <c r="K50" s="99"/>
      <c r="L50" s="99"/>
      <c r="M50" s="99"/>
      <c r="N50" s="99"/>
      <c r="O50" s="99"/>
      <c r="P50" s="99"/>
      <c r="Q50" s="99"/>
      <c r="R50" s="99"/>
      <c r="S50" s="99"/>
      <c r="T50" s="99"/>
      <c r="U50" s="99"/>
      <c r="V50" s="99"/>
      <c r="W50" s="99"/>
      <c r="X50" s="99"/>
      <c r="Y50" s="99"/>
      <c r="Z50" s="66"/>
    </row>
    <row r="51" spans="1:26" ht="12.75" customHeight="1" x14ac:dyDescent="0.2">
      <c r="A51" s="118"/>
      <c r="B51" s="118"/>
      <c r="C51" s="99"/>
      <c r="D51" s="119"/>
      <c r="E51" s="99"/>
      <c r="F51" s="99"/>
      <c r="G51" s="99"/>
      <c r="H51" s="99"/>
      <c r="I51" s="99"/>
      <c r="J51" s="99"/>
      <c r="K51" s="99"/>
      <c r="L51" s="99"/>
      <c r="M51" s="99"/>
      <c r="N51" s="99"/>
      <c r="O51" s="99"/>
      <c r="P51" s="99"/>
      <c r="Q51" s="99"/>
      <c r="R51" s="99"/>
      <c r="S51" s="99"/>
      <c r="T51" s="99"/>
      <c r="U51" s="99"/>
      <c r="V51" s="99"/>
      <c r="W51" s="99"/>
      <c r="X51" s="99"/>
      <c r="Y51" s="99"/>
      <c r="Z51" s="66"/>
    </row>
    <row r="52" spans="1:26" ht="12.75" customHeight="1" x14ac:dyDescent="0.2">
      <c r="A52" s="118"/>
      <c r="B52" s="118"/>
      <c r="C52" s="99"/>
      <c r="D52" s="119"/>
      <c r="E52" s="99"/>
      <c r="F52" s="99"/>
      <c r="G52" s="99"/>
      <c r="H52" s="99"/>
      <c r="I52" s="99"/>
      <c r="J52" s="99"/>
      <c r="K52" s="99"/>
      <c r="L52" s="99"/>
      <c r="M52" s="99"/>
      <c r="N52" s="99"/>
      <c r="O52" s="99"/>
      <c r="P52" s="99"/>
      <c r="Q52" s="99"/>
      <c r="R52" s="99"/>
      <c r="S52" s="99"/>
      <c r="T52" s="99"/>
      <c r="U52" s="99"/>
      <c r="V52" s="99"/>
      <c r="W52" s="99"/>
      <c r="X52" s="99"/>
      <c r="Y52" s="99"/>
      <c r="Z52" s="66"/>
    </row>
    <row r="53" spans="1:26" ht="12.75" customHeight="1" x14ac:dyDescent="0.2">
      <c r="A53" s="118"/>
      <c r="B53" s="118"/>
      <c r="C53" s="99"/>
      <c r="D53" s="119"/>
      <c r="E53" s="99"/>
      <c r="F53" s="99"/>
      <c r="G53" s="99"/>
      <c r="H53" s="99"/>
      <c r="I53" s="99"/>
      <c r="J53" s="99"/>
      <c r="K53" s="99"/>
      <c r="L53" s="99"/>
      <c r="M53" s="99"/>
      <c r="N53" s="99"/>
      <c r="O53" s="99"/>
      <c r="P53" s="99"/>
      <c r="Q53" s="99"/>
      <c r="R53" s="99"/>
      <c r="S53" s="99"/>
      <c r="T53" s="99"/>
      <c r="U53" s="99"/>
      <c r="V53" s="99"/>
      <c r="W53" s="99"/>
      <c r="X53" s="99"/>
      <c r="Y53" s="99"/>
      <c r="Z53" s="66"/>
    </row>
    <row r="54" spans="1:26" ht="12.75" customHeight="1" x14ac:dyDescent="0.2">
      <c r="A54" s="118"/>
      <c r="B54" s="118"/>
      <c r="C54" s="99"/>
      <c r="D54" s="119"/>
      <c r="E54" s="99"/>
      <c r="F54" s="99"/>
      <c r="G54" s="99"/>
      <c r="H54" s="99"/>
      <c r="I54" s="99"/>
      <c r="J54" s="99"/>
      <c r="K54" s="99"/>
      <c r="L54" s="99"/>
      <c r="M54" s="99"/>
      <c r="N54" s="99"/>
      <c r="O54" s="99"/>
      <c r="P54" s="99"/>
      <c r="Q54" s="99"/>
      <c r="R54" s="99"/>
      <c r="S54" s="99"/>
      <c r="T54" s="99"/>
      <c r="U54" s="99"/>
      <c r="V54" s="99"/>
      <c r="W54" s="99"/>
      <c r="X54" s="99"/>
      <c r="Y54" s="99"/>
      <c r="Z54" s="66"/>
    </row>
    <row r="55" spans="1:26" ht="12.75" customHeight="1" x14ac:dyDescent="0.2">
      <c r="A55" s="118"/>
      <c r="B55" s="118"/>
      <c r="C55" s="99"/>
      <c r="D55" s="119"/>
      <c r="E55" s="99"/>
      <c r="F55" s="99"/>
      <c r="G55" s="99"/>
      <c r="H55" s="99"/>
      <c r="I55" s="99"/>
      <c r="J55" s="99"/>
      <c r="K55" s="99"/>
      <c r="L55" s="99"/>
      <c r="M55" s="99"/>
      <c r="N55" s="99"/>
      <c r="O55" s="99"/>
      <c r="P55" s="99"/>
      <c r="Q55" s="99"/>
      <c r="R55" s="99"/>
      <c r="S55" s="99"/>
      <c r="T55" s="99"/>
      <c r="U55" s="99"/>
      <c r="V55" s="99"/>
      <c r="W55" s="99"/>
      <c r="X55" s="99"/>
      <c r="Y55" s="99"/>
      <c r="Z55" s="66"/>
    </row>
    <row r="56" spans="1:26" ht="12.75" customHeight="1" x14ac:dyDescent="0.2">
      <c r="A56" s="118"/>
      <c r="B56" s="118"/>
      <c r="C56" s="99"/>
      <c r="D56" s="119"/>
      <c r="E56" s="99"/>
      <c r="F56" s="99"/>
      <c r="G56" s="99"/>
      <c r="H56" s="99"/>
      <c r="I56" s="99"/>
      <c r="J56" s="99"/>
      <c r="K56" s="99"/>
      <c r="L56" s="99"/>
      <c r="M56" s="99"/>
      <c r="N56" s="99"/>
      <c r="O56" s="99"/>
      <c r="P56" s="99"/>
      <c r="Q56" s="99"/>
      <c r="R56" s="99"/>
      <c r="S56" s="99"/>
      <c r="T56" s="99"/>
      <c r="U56" s="99"/>
      <c r="V56" s="99"/>
      <c r="W56" s="99"/>
      <c r="X56" s="99"/>
      <c r="Y56" s="99"/>
      <c r="Z56" s="66"/>
    </row>
    <row r="57" spans="1:26" ht="12.75" customHeight="1" x14ac:dyDescent="0.2">
      <c r="A57" s="118"/>
      <c r="B57" s="118"/>
      <c r="C57" s="99"/>
      <c r="D57" s="119"/>
      <c r="E57" s="99"/>
      <c r="F57" s="99"/>
      <c r="G57" s="99"/>
      <c r="H57" s="99"/>
      <c r="I57" s="99"/>
      <c r="J57" s="99"/>
      <c r="K57" s="99"/>
      <c r="L57" s="99"/>
      <c r="M57" s="99"/>
      <c r="N57" s="99"/>
      <c r="O57" s="99"/>
      <c r="P57" s="99"/>
      <c r="Q57" s="99"/>
      <c r="R57" s="99"/>
      <c r="S57" s="99"/>
      <c r="T57" s="99"/>
      <c r="U57" s="99"/>
      <c r="V57" s="99"/>
      <c r="W57" s="99"/>
      <c r="X57" s="99"/>
      <c r="Y57" s="99"/>
      <c r="Z57" s="66"/>
    </row>
    <row r="58" spans="1:26" ht="12.75" customHeight="1" x14ac:dyDescent="0.2">
      <c r="A58" s="118"/>
      <c r="B58" s="118"/>
      <c r="C58" s="99"/>
      <c r="D58" s="119"/>
      <c r="E58" s="99"/>
      <c r="F58" s="99"/>
      <c r="G58" s="99"/>
      <c r="H58" s="99"/>
      <c r="I58" s="99"/>
      <c r="J58" s="99"/>
      <c r="K58" s="99"/>
      <c r="L58" s="99"/>
      <c r="M58" s="99"/>
      <c r="N58" s="99"/>
      <c r="O58" s="99"/>
      <c r="P58" s="99"/>
      <c r="Q58" s="99"/>
      <c r="R58" s="99"/>
      <c r="S58" s="99"/>
      <c r="T58" s="99"/>
      <c r="U58" s="99"/>
      <c r="V58" s="99"/>
      <c r="W58" s="99"/>
      <c r="X58" s="99"/>
      <c r="Y58" s="99"/>
      <c r="Z58" s="66"/>
    </row>
    <row r="59" spans="1:26" ht="12.75" customHeight="1" x14ac:dyDescent="0.2">
      <c r="A59" s="118"/>
      <c r="B59" s="118"/>
      <c r="C59" s="99"/>
      <c r="D59" s="119"/>
      <c r="E59" s="99"/>
      <c r="F59" s="99"/>
      <c r="G59" s="99"/>
      <c r="H59" s="99"/>
      <c r="I59" s="99"/>
      <c r="J59" s="99"/>
      <c r="K59" s="99"/>
      <c r="L59" s="99"/>
      <c r="M59" s="99"/>
      <c r="N59" s="99"/>
      <c r="O59" s="99"/>
      <c r="P59" s="99"/>
      <c r="Q59" s="99"/>
      <c r="R59" s="99"/>
      <c r="S59" s="99"/>
      <c r="T59" s="99"/>
      <c r="U59" s="99"/>
      <c r="V59" s="99"/>
      <c r="W59" s="99"/>
      <c r="X59" s="99"/>
      <c r="Y59" s="99"/>
      <c r="Z59" s="66"/>
    </row>
    <row r="60" spans="1:26" ht="12.75" customHeight="1" x14ac:dyDescent="0.2">
      <c r="A60" s="118"/>
      <c r="B60" s="118"/>
      <c r="C60" s="99"/>
      <c r="D60" s="119"/>
      <c r="E60" s="99"/>
      <c r="F60" s="99"/>
      <c r="G60" s="99"/>
      <c r="H60" s="99"/>
      <c r="I60" s="99"/>
      <c r="J60" s="99"/>
      <c r="K60" s="99"/>
      <c r="L60" s="99"/>
      <c r="M60" s="99"/>
      <c r="N60" s="99"/>
      <c r="O60" s="99"/>
      <c r="P60" s="99"/>
      <c r="Q60" s="99"/>
      <c r="R60" s="99"/>
      <c r="S60" s="99"/>
      <c r="T60" s="99"/>
      <c r="U60" s="99"/>
      <c r="V60" s="99"/>
      <c r="W60" s="99"/>
      <c r="X60" s="99"/>
      <c r="Y60" s="99"/>
      <c r="Z60" s="66"/>
    </row>
    <row r="61" spans="1:26" ht="12.75" customHeight="1" x14ac:dyDescent="0.2">
      <c r="A61" s="118"/>
      <c r="B61" s="118"/>
      <c r="C61" s="99"/>
      <c r="D61" s="119"/>
      <c r="E61" s="99"/>
      <c r="F61" s="99"/>
      <c r="G61" s="99"/>
      <c r="H61" s="99"/>
      <c r="I61" s="99"/>
      <c r="J61" s="99"/>
      <c r="K61" s="99"/>
      <c r="L61" s="99"/>
      <c r="M61" s="99"/>
      <c r="N61" s="99"/>
      <c r="O61" s="99"/>
      <c r="P61" s="99"/>
      <c r="Q61" s="99"/>
      <c r="R61" s="99"/>
      <c r="S61" s="99"/>
      <c r="T61" s="99"/>
      <c r="U61" s="99"/>
      <c r="V61" s="99"/>
      <c r="W61" s="99"/>
      <c r="X61" s="99"/>
      <c r="Y61" s="99"/>
      <c r="Z61" s="66"/>
    </row>
    <row r="62" spans="1:26" ht="12.75" customHeight="1" x14ac:dyDescent="0.2">
      <c r="A62" s="118"/>
      <c r="B62" s="118"/>
      <c r="C62" s="99"/>
      <c r="D62" s="119"/>
      <c r="E62" s="99"/>
      <c r="F62" s="99"/>
      <c r="G62" s="99"/>
      <c r="H62" s="99"/>
      <c r="I62" s="99"/>
      <c r="J62" s="99"/>
      <c r="K62" s="99"/>
      <c r="L62" s="99"/>
      <c r="M62" s="99"/>
      <c r="N62" s="99"/>
      <c r="O62" s="99"/>
      <c r="P62" s="99"/>
      <c r="Q62" s="99"/>
      <c r="R62" s="99"/>
      <c r="S62" s="99"/>
      <c r="T62" s="99"/>
      <c r="U62" s="99"/>
      <c r="V62" s="99"/>
      <c r="W62" s="99"/>
      <c r="X62" s="99"/>
      <c r="Y62" s="99"/>
      <c r="Z62" s="66"/>
    </row>
    <row r="63" spans="1:26" ht="12.75" customHeight="1" x14ac:dyDescent="0.2">
      <c r="A63" s="118"/>
      <c r="B63" s="118"/>
      <c r="C63" s="99"/>
      <c r="D63" s="119"/>
      <c r="E63" s="99"/>
      <c r="F63" s="99"/>
      <c r="G63" s="99"/>
      <c r="H63" s="99"/>
      <c r="I63" s="99"/>
      <c r="J63" s="99"/>
      <c r="K63" s="99"/>
      <c r="L63" s="99"/>
      <c r="M63" s="99"/>
      <c r="N63" s="99"/>
      <c r="O63" s="99"/>
      <c r="P63" s="99"/>
      <c r="Q63" s="99"/>
      <c r="R63" s="99"/>
      <c r="S63" s="99"/>
      <c r="T63" s="99"/>
      <c r="U63" s="99"/>
      <c r="V63" s="99"/>
      <c r="W63" s="99"/>
      <c r="X63" s="99"/>
      <c r="Y63" s="99"/>
      <c r="Z63" s="66"/>
    </row>
    <row r="64" spans="1:26" ht="12.75" customHeight="1" x14ac:dyDescent="0.2">
      <c r="A64" s="118"/>
      <c r="B64" s="118"/>
      <c r="C64" s="99"/>
      <c r="D64" s="119"/>
      <c r="E64" s="99"/>
      <c r="F64" s="99"/>
      <c r="G64" s="99"/>
      <c r="H64" s="99"/>
      <c r="I64" s="99"/>
      <c r="J64" s="99"/>
      <c r="K64" s="99"/>
      <c r="L64" s="99"/>
      <c r="M64" s="99"/>
      <c r="N64" s="99"/>
      <c r="O64" s="99"/>
      <c r="P64" s="99"/>
      <c r="Q64" s="99"/>
      <c r="R64" s="99"/>
      <c r="S64" s="99"/>
      <c r="T64" s="99"/>
      <c r="U64" s="99"/>
      <c r="V64" s="99"/>
      <c r="W64" s="99"/>
      <c r="X64" s="99"/>
      <c r="Y64" s="99"/>
      <c r="Z64" s="66"/>
    </row>
    <row r="65" spans="1:26" ht="12.75" customHeight="1" x14ac:dyDescent="0.2">
      <c r="A65" s="118"/>
      <c r="B65" s="118"/>
      <c r="C65" s="99"/>
      <c r="D65" s="119"/>
      <c r="E65" s="99"/>
      <c r="F65" s="99"/>
      <c r="G65" s="99"/>
      <c r="H65" s="99"/>
      <c r="I65" s="99"/>
      <c r="J65" s="99"/>
      <c r="K65" s="99"/>
      <c r="L65" s="99"/>
      <c r="M65" s="99"/>
      <c r="N65" s="99"/>
      <c r="O65" s="99"/>
      <c r="P65" s="99"/>
      <c r="Q65" s="99"/>
      <c r="R65" s="99"/>
      <c r="S65" s="99"/>
      <c r="T65" s="99"/>
      <c r="U65" s="99"/>
      <c r="V65" s="99"/>
      <c r="W65" s="99"/>
      <c r="X65" s="99"/>
      <c r="Y65" s="99"/>
      <c r="Z65" s="66"/>
    </row>
    <row r="66" spans="1:26" ht="12.75" customHeight="1" x14ac:dyDescent="0.2">
      <c r="A66" s="118"/>
      <c r="B66" s="118"/>
      <c r="C66" s="99"/>
      <c r="D66" s="119"/>
      <c r="E66" s="99"/>
      <c r="F66" s="99"/>
      <c r="G66" s="99"/>
      <c r="H66" s="99"/>
      <c r="I66" s="99"/>
      <c r="J66" s="99"/>
      <c r="K66" s="99"/>
      <c r="L66" s="99"/>
      <c r="M66" s="99"/>
      <c r="N66" s="99"/>
      <c r="O66" s="99"/>
      <c r="P66" s="99"/>
      <c r="Q66" s="99"/>
      <c r="R66" s="99"/>
      <c r="S66" s="99"/>
      <c r="T66" s="99"/>
      <c r="U66" s="99"/>
      <c r="V66" s="99"/>
      <c r="W66" s="99"/>
      <c r="X66" s="99"/>
      <c r="Y66" s="99"/>
      <c r="Z66" s="66"/>
    </row>
    <row r="67" spans="1:26" ht="12.75" customHeight="1" x14ac:dyDescent="0.2">
      <c r="A67" s="118"/>
      <c r="B67" s="118"/>
      <c r="C67" s="99"/>
      <c r="D67" s="119"/>
      <c r="E67" s="99"/>
      <c r="F67" s="99"/>
      <c r="G67" s="99"/>
      <c r="H67" s="99"/>
      <c r="I67" s="99"/>
      <c r="J67" s="99"/>
      <c r="K67" s="99"/>
      <c r="L67" s="99"/>
      <c r="M67" s="99"/>
      <c r="N67" s="99"/>
      <c r="O67" s="99"/>
      <c r="P67" s="99"/>
      <c r="Q67" s="99"/>
      <c r="R67" s="99"/>
      <c r="S67" s="99"/>
      <c r="T67" s="99"/>
      <c r="U67" s="99"/>
      <c r="V67" s="99"/>
      <c r="W67" s="99"/>
      <c r="X67" s="99"/>
      <c r="Y67" s="99"/>
      <c r="Z67" s="66"/>
    </row>
    <row r="68" spans="1:26" ht="12.75" customHeight="1" x14ac:dyDescent="0.2">
      <c r="A68" s="118"/>
      <c r="B68" s="118"/>
      <c r="C68" s="99"/>
      <c r="D68" s="119"/>
      <c r="E68" s="99"/>
      <c r="F68" s="99"/>
      <c r="G68" s="99"/>
      <c r="H68" s="99"/>
      <c r="I68" s="99"/>
      <c r="J68" s="99"/>
      <c r="K68" s="99"/>
      <c r="L68" s="99"/>
      <c r="M68" s="99"/>
      <c r="N68" s="99"/>
      <c r="O68" s="99"/>
      <c r="P68" s="99"/>
      <c r="Q68" s="99"/>
      <c r="R68" s="99"/>
      <c r="S68" s="99"/>
      <c r="T68" s="99"/>
      <c r="U68" s="99"/>
      <c r="V68" s="99"/>
      <c r="W68" s="99"/>
      <c r="X68" s="99"/>
      <c r="Y68" s="99"/>
      <c r="Z68" s="66"/>
    </row>
    <row r="69" spans="1:26" ht="12.75" customHeight="1" x14ac:dyDescent="0.2">
      <c r="A69" s="118"/>
      <c r="B69" s="118"/>
      <c r="C69" s="99"/>
      <c r="D69" s="119"/>
      <c r="E69" s="99"/>
      <c r="F69" s="99"/>
      <c r="G69" s="99"/>
      <c r="H69" s="99"/>
      <c r="I69" s="99"/>
      <c r="J69" s="99"/>
      <c r="K69" s="99"/>
      <c r="L69" s="99"/>
      <c r="M69" s="99"/>
      <c r="N69" s="99"/>
      <c r="O69" s="99"/>
      <c r="P69" s="99"/>
      <c r="Q69" s="99"/>
      <c r="R69" s="99"/>
      <c r="S69" s="99"/>
      <c r="T69" s="99"/>
      <c r="U69" s="99"/>
      <c r="V69" s="99"/>
      <c r="W69" s="99"/>
      <c r="X69" s="99"/>
      <c r="Y69" s="99"/>
      <c r="Z69" s="66"/>
    </row>
    <row r="70" spans="1:26" ht="12.75" customHeight="1" x14ac:dyDescent="0.2">
      <c r="A70" s="118"/>
      <c r="B70" s="118"/>
      <c r="C70" s="99"/>
      <c r="D70" s="119"/>
      <c r="E70" s="99"/>
      <c r="F70" s="99"/>
      <c r="G70" s="99"/>
      <c r="H70" s="99"/>
      <c r="I70" s="99"/>
      <c r="J70" s="99"/>
      <c r="K70" s="99"/>
      <c r="L70" s="99"/>
      <c r="M70" s="99"/>
      <c r="N70" s="99"/>
      <c r="O70" s="99"/>
      <c r="P70" s="99"/>
      <c r="Q70" s="99"/>
      <c r="R70" s="99"/>
      <c r="S70" s="99"/>
      <c r="T70" s="99"/>
      <c r="U70" s="99"/>
      <c r="V70" s="99"/>
      <c r="W70" s="99"/>
      <c r="X70" s="99"/>
      <c r="Y70" s="99"/>
      <c r="Z70" s="66"/>
    </row>
    <row r="71" spans="1:26" ht="12.75" customHeight="1" x14ac:dyDescent="0.2">
      <c r="A71" s="118"/>
      <c r="B71" s="118"/>
      <c r="C71" s="99"/>
      <c r="D71" s="119"/>
      <c r="E71" s="99"/>
      <c r="F71" s="99"/>
      <c r="G71" s="99"/>
      <c r="H71" s="99"/>
      <c r="I71" s="99"/>
      <c r="J71" s="99"/>
      <c r="K71" s="99"/>
      <c r="L71" s="99"/>
      <c r="M71" s="99"/>
      <c r="N71" s="99"/>
      <c r="O71" s="99"/>
      <c r="P71" s="99"/>
      <c r="Q71" s="99"/>
      <c r="R71" s="99"/>
      <c r="S71" s="99"/>
      <c r="T71" s="99"/>
      <c r="U71" s="99"/>
      <c r="V71" s="99"/>
      <c r="W71" s="99"/>
      <c r="X71" s="99"/>
      <c r="Y71" s="99"/>
      <c r="Z71" s="66"/>
    </row>
    <row r="72" spans="1:26" ht="12.75" customHeight="1" x14ac:dyDescent="0.2">
      <c r="A72" s="118"/>
      <c r="B72" s="118"/>
      <c r="C72" s="99"/>
      <c r="D72" s="119"/>
      <c r="E72" s="99"/>
      <c r="F72" s="99"/>
      <c r="G72" s="99"/>
      <c r="H72" s="99"/>
      <c r="I72" s="99"/>
      <c r="J72" s="99"/>
      <c r="K72" s="99"/>
      <c r="L72" s="99"/>
      <c r="M72" s="99"/>
      <c r="N72" s="99"/>
      <c r="O72" s="99"/>
      <c r="P72" s="99"/>
      <c r="Q72" s="99"/>
      <c r="R72" s="99"/>
      <c r="S72" s="99"/>
      <c r="T72" s="99"/>
      <c r="U72" s="99"/>
      <c r="V72" s="99"/>
      <c r="W72" s="99"/>
      <c r="X72" s="99"/>
      <c r="Y72" s="99"/>
      <c r="Z72" s="66"/>
    </row>
    <row r="73" spans="1:26" ht="12.75" customHeight="1" x14ac:dyDescent="0.2">
      <c r="A73" s="118"/>
      <c r="B73" s="118"/>
      <c r="C73" s="99"/>
      <c r="D73" s="119"/>
      <c r="E73" s="99"/>
      <c r="F73" s="99"/>
      <c r="G73" s="99"/>
      <c r="H73" s="99"/>
      <c r="I73" s="99"/>
      <c r="J73" s="99"/>
      <c r="K73" s="99"/>
      <c r="L73" s="99"/>
      <c r="M73" s="99"/>
      <c r="N73" s="99"/>
      <c r="O73" s="99"/>
      <c r="P73" s="99"/>
      <c r="Q73" s="99"/>
      <c r="R73" s="99"/>
      <c r="S73" s="99"/>
      <c r="T73" s="99"/>
      <c r="U73" s="99"/>
      <c r="V73" s="99"/>
      <c r="W73" s="99"/>
      <c r="X73" s="99"/>
      <c r="Y73" s="99"/>
      <c r="Z73" s="66"/>
    </row>
    <row r="74" spans="1:26" ht="12.75" customHeight="1" x14ac:dyDescent="0.2">
      <c r="A74" s="118"/>
      <c r="B74" s="118"/>
      <c r="C74" s="99"/>
      <c r="D74" s="119"/>
      <c r="E74" s="99"/>
      <c r="F74" s="99"/>
      <c r="G74" s="99"/>
      <c r="H74" s="99"/>
      <c r="I74" s="99"/>
      <c r="J74" s="99"/>
      <c r="K74" s="99"/>
      <c r="L74" s="99"/>
      <c r="M74" s="99"/>
      <c r="N74" s="99"/>
      <c r="O74" s="99"/>
      <c r="P74" s="99"/>
      <c r="Q74" s="99"/>
      <c r="R74" s="99"/>
      <c r="S74" s="99"/>
      <c r="T74" s="99"/>
      <c r="U74" s="99"/>
      <c r="V74" s="99"/>
      <c r="W74" s="99"/>
      <c r="X74" s="99"/>
      <c r="Y74" s="99"/>
      <c r="Z74" s="66"/>
    </row>
    <row r="75" spans="1:26" ht="12.75" customHeight="1" x14ac:dyDescent="0.2">
      <c r="A75" s="118"/>
      <c r="B75" s="118"/>
      <c r="C75" s="99"/>
      <c r="D75" s="119"/>
      <c r="E75" s="99"/>
      <c r="F75" s="99"/>
      <c r="G75" s="99"/>
      <c r="H75" s="99"/>
      <c r="I75" s="99"/>
      <c r="J75" s="99"/>
      <c r="K75" s="99"/>
      <c r="L75" s="99"/>
      <c r="M75" s="99"/>
      <c r="N75" s="99"/>
      <c r="O75" s="99"/>
      <c r="P75" s="99"/>
      <c r="Q75" s="99"/>
      <c r="R75" s="99"/>
      <c r="S75" s="99"/>
      <c r="T75" s="99"/>
      <c r="U75" s="99"/>
      <c r="V75" s="99"/>
      <c r="W75" s="99"/>
      <c r="X75" s="99"/>
      <c r="Y75" s="99"/>
      <c r="Z75" s="66"/>
    </row>
    <row r="76" spans="1:26" ht="12.75" customHeight="1" x14ac:dyDescent="0.2">
      <c r="A76" s="118"/>
      <c r="B76" s="118"/>
      <c r="C76" s="99"/>
      <c r="D76" s="119"/>
      <c r="E76" s="99"/>
      <c r="F76" s="99"/>
      <c r="G76" s="99"/>
      <c r="H76" s="99"/>
      <c r="I76" s="99"/>
      <c r="J76" s="99"/>
      <c r="K76" s="99"/>
      <c r="L76" s="99"/>
      <c r="M76" s="99"/>
      <c r="N76" s="99"/>
      <c r="O76" s="99"/>
      <c r="P76" s="99"/>
      <c r="Q76" s="99"/>
      <c r="R76" s="99"/>
      <c r="S76" s="99"/>
      <c r="T76" s="99"/>
      <c r="U76" s="99"/>
      <c r="V76" s="99"/>
      <c r="W76" s="99"/>
      <c r="X76" s="99"/>
      <c r="Y76" s="99"/>
      <c r="Z76" s="66"/>
    </row>
    <row r="77" spans="1:26" ht="12.75" customHeight="1" x14ac:dyDescent="0.2">
      <c r="A77" s="118"/>
      <c r="B77" s="118"/>
      <c r="C77" s="99"/>
      <c r="D77" s="119"/>
      <c r="E77" s="99"/>
      <c r="F77" s="99"/>
      <c r="G77" s="99"/>
      <c r="H77" s="99"/>
      <c r="I77" s="99"/>
      <c r="J77" s="99"/>
      <c r="K77" s="99"/>
      <c r="L77" s="99"/>
      <c r="M77" s="99"/>
      <c r="N77" s="99"/>
      <c r="O77" s="99"/>
      <c r="P77" s="99"/>
      <c r="Q77" s="99"/>
      <c r="R77" s="99"/>
      <c r="S77" s="99"/>
      <c r="T77" s="99"/>
      <c r="U77" s="99"/>
      <c r="V77" s="99"/>
      <c r="W77" s="99"/>
      <c r="X77" s="99"/>
      <c r="Y77" s="99"/>
      <c r="Z77" s="66"/>
    </row>
    <row r="78" spans="1:26" ht="12.75" customHeight="1" x14ac:dyDescent="0.2">
      <c r="A78" s="118"/>
      <c r="B78" s="118"/>
      <c r="C78" s="99"/>
      <c r="D78" s="119"/>
      <c r="E78" s="99"/>
      <c r="F78" s="99"/>
      <c r="G78" s="99"/>
      <c r="H78" s="99"/>
      <c r="I78" s="99"/>
      <c r="J78" s="99"/>
      <c r="K78" s="99"/>
      <c r="L78" s="99"/>
      <c r="M78" s="99"/>
      <c r="N78" s="99"/>
      <c r="O78" s="99"/>
      <c r="P78" s="99"/>
      <c r="Q78" s="99"/>
      <c r="R78" s="99"/>
      <c r="S78" s="99"/>
      <c r="T78" s="99"/>
      <c r="U78" s="99"/>
      <c r="V78" s="99"/>
      <c r="W78" s="99"/>
      <c r="X78" s="99"/>
      <c r="Y78" s="99"/>
      <c r="Z78" s="66"/>
    </row>
    <row r="79" spans="1:26" ht="12.75" customHeight="1" x14ac:dyDescent="0.2">
      <c r="A79" s="118"/>
      <c r="B79" s="118"/>
      <c r="C79" s="99"/>
      <c r="D79" s="119"/>
      <c r="E79" s="99"/>
      <c r="F79" s="99"/>
      <c r="G79" s="99"/>
      <c r="H79" s="99"/>
      <c r="I79" s="99"/>
      <c r="J79" s="99"/>
      <c r="K79" s="99"/>
      <c r="L79" s="99"/>
      <c r="M79" s="99"/>
      <c r="N79" s="99"/>
      <c r="O79" s="99"/>
      <c r="P79" s="99"/>
      <c r="Q79" s="99"/>
      <c r="R79" s="99"/>
      <c r="S79" s="99"/>
      <c r="T79" s="99"/>
      <c r="U79" s="99"/>
      <c r="V79" s="99"/>
      <c r="W79" s="99"/>
      <c r="X79" s="99"/>
      <c r="Y79" s="99"/>
      <c r="Z79" s="66"/>
    </row>
    <row r="80" spans="1:26" ht="12.75" customHeight="1" x14ac:dyDescent="0.2">
      <c r="A80" s="118"/>
      <c r="B80" s="118"/>
      <c r="C80" s="99"/>
      <c r="D80" s="119"/>
      <c r="E80" s="99"/>
      <c r="F80" s="99"/>
      <c r="G80" s="99"/>
      <c r="H80" s="99"/>
      <c r="I80" s="99"/>
      <c r="J80" s="99"/>
      <c r="K80" s="99"/>
      <c r="L80" s="99"/>
      <c r="M80" s="99"/>
      <c r="N80" s="99"/>
      <c r="O80" s="99"/>
      <c r="P80" s="99"/>
      <c r="Q80" s="99"/>
      <c r="R80" s="99"/>
      <c r="S80" s="99"/>
      <c r="T80" s="99"/>
      <c r="U80" s="99"/>
      <c r="V80" s="99"/>
      <c r="W80" s="99"/>
      <c r="X80" s="99"/>
      <c r="Y80" s="99"/>
      <c r="Z80" s="66"/>
    </row>
    <row r="81" spans="1:26" ht="12.75" customHeight="1" x14ac:dyDescent="0.2">
      <c r="A81" s="118"/>
      <c r="B81" s="118"/>
      <c r="C81" s="99"/>
      <c r="D81" s="119"/>
      <c r="E81" s="99"/>
      <c r="F81" s="99"/>
      <c r="G81" s="99"/>
      <c r="H81" s="99"/>
      <c r="I81" s="99"/>
      <c r="J81" s="99"/>
      <c r="K81" s="99"/>
      <c r="L81" s="99"/>
      <c r="M81" s="99"/>
      <c r="N81" s="99"/>
      <c r="O81" s="99"/>
      <c r="P81" s="99"/>
      <c r="Q81" s="99"/>
      <c r="R81" s="99"/>
      <c r="S81" s="99"/>
      <c r="T81" s="99"/>
      <c r="U81" s="99"/>
      <c r="V81" s="99"/>
      <c r="W81" s="99"/>
      <c r="X81" s="99"/>
      <c r="Y81" s="99"/>
      <c r="Z81" s="66"/>
    </row>
    <row r="82" spans="1:26" ht="12.75" customHeight="1" x14ac:dyDescent="0.2">
      <c r="A82" s="118"/>
      <c r="B82" s="118"/>
      <c r="C82" s="99"/>
      <c r="D82" s="119"/>
      <c r="E82" s="99"/>
      <c r="F82" s="99"/>
      <c r="G82" s="99"/>
      <c r="H82" s="99"/>
      <c r="I82" s="99"/>
      <c r="J82" s="99"/>
      <c r="K82" s="99"/>
      <c r="L82" s="99"/>
      <c r="M82" s="99"/>
      <c r="N82" s="99"/>
      <c r="O82" s="99"/>
      <c r="P82" s="99"/>
      <c r="Q82" s="99"/>
      <c r="R82" s="99"/>
      <c r="S82" s="99"/>
      <c r="T82" s="99"/>
      <c r="U82" s="99"/>
      <c r="V82" s="99"/>
      <c r="W82" s="99"/>
      <c r="X82" s="99"/>
      <c r="Y82" s="99"/>
      <c r="Z82" s="66"/>
    </row>
    <row r="83" spans="1:26" ht="12.75" customHeight="1" x14ac:dyDescent="0.2">
      <c r="A83" s="118"/>
      <c r="B83" s="118"/>
      <c r="C83" s="99"/>
      <c r="D83" s="119"/>
      <c r="E83" s="99"/>
      <c r="F83" s="99"/>
      <c r="G83" s="99"/>
      <c r="H83" s="99"/>
      <c r="I83" s="99"/>
      <c r="J83" s="99"/>
      <c r="K83" s="99"/>
      <c r="L83" s="99"/>
      <c r="M83" s="99"/>
      <c r="N83" s="99"/>
      <c r="O83" s="99"/>
      <c r="P83" s="99"/>
      <c r="Q83" s="99"/>
      <c r="R83" s="99"/>
      <c r="S83" s="99"/>
      <c r="T83" s="99"/>
      <c r="U83" s="99"/>
      <c r="V83" s="99"/>
      <c r="W83" s="99"/>
      <c r="X83" s="99"/>
      <c r="Y83" s="99"/>
      <c r="Z83" s="66"/>
    </row>
    <row r="84" spans="1:26" ht="12.75" customHeight="1" x14ac:dyDescent="0.2">
      <c r="A84" s="118"/>
      <c r="B84" s="118"/>
      <c r="C84" s="99"/>
      <c r="D84" s="119"/>
      <c r="E84" s="99"/>
      <c r="F84" s="99"/>
      <c r="G84" s="99"/>
      <c r="H84" s="99"/>
      <c r="I84" s="99"/>
      <c r="J84" s="99"/>
      <c r="K84" s="99"/>
      <c r="L84" s="99"/>
      <c r="M84" s="99"/>
      <c r="N84" s="99"/>
      <c r="O84" s="99"/>
      <c r="P84" s="99"/>
      <c r="Q84" s="99"/>
      <c r="R84" s="99"/>
      <c r="S84" s="99"/>
      <c r="T84" s="99"/>
      <c r="U84" s="99"/>
      <c r="V84" s="99"/>
      <c r="W84" s="99"/>
      <c r="X84" s="99"/>
      <c r="Y84" s="99"/>
      <c r="Z84" s="66"/>
    </row>
    <row r="85" spans="1:26" ht="12.75" customHeight="1" x14ac:dyDescent="0.2">
      <c r="A85" s="118"/>
      <c r="B85" s="118"/>
      <c r="C85" s="99"/>
      <c r="D85" s="119"/>
      <c r="E85" s="99"/>
      <c r="F85" s="99"/>
      <c r="G85" s="99"/>
      <c r="H85" s="99"/>
      <c r="I85" s="99"/>
      <c r="J85" s="99"/>
      <c r="K85" s="99"/>
      <c r="L85" s="99"/>
      <c r="M85" s="99"/>
      <c r="N85" s="99"/>
      <c r="O85" s="99"/>
      <c r="P85" s="99"/>
      <c r="Q85" s="99"/>
      <c r="R85" s="99"/>
      <c r="S85" s="99"/>
      <c r="T85" s="99"/>
      <c r="U85" s="99"/>
      <c r="V85" s="99"/>
      <c r="W85" s="99"/>
      <c r="X85" s="99"/>
      <c r="Y85" s="99"/>
      <c r="Z85" s="66"/>
    </row>
    <row r="86" spans="1:26" ht="12.75" customHeight="1" x14ac:dyDescent="0.2">
      <c r="A86" s="118"/>
      <c r="B86" s="118"/>
      <c r="C86" s="99"/>
      <c r="D86" s="119"/>
      <c r="E86" s="99"/>
      <c r="F86" s="99"/>
      <c r="G86" s="99"/>
      <c r="H86" s="99"/>
      <c r="I86" s="99"/>
      <c r="J86" s="99"/>
      <c r="K86" s="99"/>
      <c r="L86" s="99"/>
      <c r="M86" s="99"/>
      <c r="N86" s="99"/>
      <c r="O86" s="99"/>
      <c r="P86" s="99"/>
      <c r="Q86" s="99"/>
      <c r="R86" s="99"/>
      <c r="S86" s="99"/>
      <c r="T86" s="99"/>
      <c r="U86" s="99"/>
      <c r="V86" s="99"/>
      <c r="W86" s="99"/>
      <c r="X86" s="99"/>
      <c r="Y86" s="99"/>
      <c r="Z86" s="66"/>
    </row>
    <row r="87" spans="1:26" ht="12.75" customHeight="1" x14ac:dyDescent="0.2">
      <c r="A87" s="118"/>
      <c r="B87" s="118"/>
      <c r="C87" s="99"/>
      <c r="D87" s="119"/>
      <c r="E87" s="99"/>
      <c r="F87" s="99"/>
      <c r="G87" s="99"/>
      <c r="H87" s="99"/>
      <c r="I87" s="99"/>
      <c r="J87" s="99"/>
      <c r="K87" s="99"/>
      <c r="L87" s="99"/>
      <c r="M87" s="99"/>
      <c r="N87" s="99"/>
      <c r="O87" s="99"/>
      <c r="P87" s="99"/>
      <c r="Q87" s="99"/>
      <c r="R87" s="99"/>
      <c r="S87" s="99"/>
      <c r="T87" s="99"/>
      <c r="U87" s="99"/>
      <c r="V87" s="99"/>
      <c r="W87" s="99"/>
      <c r="X87" s="99"/>
      <c r="Y87" s="99"/>
      <c r="Z87" s="66"/>
    </row>
    <row r="88" spans="1:26" ht="12.75" customHeight="1" x14ac:dyDescent="0.2">
      <c r="A88" s="118"/>
      <c r="B88" s="118"/>
      <c r="C88" s="99"/>
      <c r="D88" s="119"/>
      <c r="E88" s="99"/>
      <c r="F88" s="99"/>
      <c r="G88" s="99"/>
      <c r="H88" s="99"/>
      <c r="I88" s="99"/>
      <c r="J88" s="99"/>
      <c r="K88" s="99"/>
      <c r="L88" s="99"/>
      <c r="M88" s="99"/>
      <c r="N88" s="99"/>
      <c r="O88" s="99"/>
      <c r="P88" s="99"/>
      <c r="Q88" s="99"/>
      <c r="R88" s="99"/>
      <c r="S88" s="99"/>
      <c r="T88" s="99"/>
      <c r="U88" s="99"/>
      <c r="V88" s="99"/>
      <c r="W88" s="99"/>
      <c r="X88" s="99"/>
      <c r="Y88" s="99"/>
      <c r="Z88" s="66"/>
    </row>
    <row r="89" spans="1:26" ht="12.75" customHeight="1" x14ac:dyDescent="0.2">
      <c r="A89" s="118"/>
      <c r="B89" s="118"/>
      <c r="C89" s="99"/>
      <c r="D89" s="119"/>
      <c r="E89" s="99"/>
      <c r="F89" s="99"/>
      <c r="G89" s="99"/>
      <c r="H89" s="99"/>
      <c r="I89" s="99"/>
      <c r="J89" s="99"/>
      <c r="K89" s="99"/>
      <c r="L89" s="99"/>
      <c r="M89" s="99"/>
      <c r="N89" s="99"/>
      <c r="O89" s="99"/>
      <c r="P89" s="99"/>
      <c r="Q89" s="99"/>
      <c r="R89" s="99"/>
      <c r="S89" s="99"/>
      <c r="T89" s="99"/>
      <c r="U89" s="99"/>
      <c r="V89" s="99"/>
      <c r="W89" s="99"/>
      <c r="X89" s="99"/>
      <c r="Y89" s="99"/>
      <c r="Z89" s="66"/>
    </row>
    <row r="90" spans="1:26" ht="12.75" customHeight="1" x14ac:dyDescent="0.2">
      <c r="A90" s="118"/>
      <c r="B90" s="118"/>
      <c r="C90" s="99"/>
      <c r="D90" s="119"/>
      <c r="E90" s="99"/>
      <c r="F90" s="99"/>
      <c r="G90" s="99"/>
      <c r="H90" s="99"/>
      <c r="I90" s="99"/>
      <c r="J90" s="99"/>
      <c r="K90" s="99"/>
      <c r="L90" s="99"/>
      <c r="M90" s="99"/>
      <c r="N90" s="99"/>
      <c r="O90" s="99"/>
      <c r="P90" s="99"/>
      <c r="Q90" s="99"/>
      <c r="R90" s="99"/>
      <c r="S90" s="99"/>
      <c r="T90" s="99"/>
      <c r="U90" s="99"/>
      <c r="V90" s="99"/>
      <c r="W90" s="99"/>
      <c r="X90" s="99"/>
      <c r="Y90" s="99"/>
      <c r="Z90" s="66"/>
    </row>
    <row r="91" spans="1:26" ht="12.75" customHeight="1" x14ac:dyDescent="0.2">
      <c r="A91" s="118"/>
      <c r="B91" s="118"/>
      <c r="C91" s="99"/>
      <c r="D91" s="119"/>
      <c r="E91" s="99"/>
      <c r="F91" s="99"/>
      <c r="G91" s="99"/>
      <c r="H91" s="99"/>
      <c r="I91" s="99"/>
      <c r="J91" s="99"/>
      <c r="K91" s="99"/>
      <c r="L91" s="99"/>
      <c r="M91" s="99"/>
      <c r="N91" s="99"/>
      <c r="O91" s="99"/>
      <c r="P91" s="99"/>
      <c r="Q91" s="99"/>
      <c r="R91" s="99"/>
      <c r="S91" s="99"/>
      <c r="T91" s="99"/>
      <c r="U91" s="99"/>
      <c r="V91" s="99"/>
      <c r="W91" s="99"/>
      <c r="X91" s="99"/>
      <c r="Y91" s="99"/>
      <c r="Z91" s="66"/>
    </row>
    <row r="92" spans="1:26" ht="12.75" customHeight="1" x14ac:dyDescent="0.2">
      <c r="A92" s="118"/>
      <c r="B92" s="118"/>
      <c r="C92" s="99"/>
      <c r="D92" s="119"/>
      <c r="E92" s="99"/>
      <c r="F92" s="99"/>
      <c r="G92" s="99"/>
      <c r="H92" s="99"/>
      <c r="I92" s="99"/>
      <c r="J92" s="99"/>
      <c r="K92" s="99"/>
      <c r="L92" s="99"/>
      <c r="M92" s="99"/>
      <c r="N92" s="99"/>
      <c r="O92" s="99"/>
      <c r="P92" s="99"/>
      <c r="Q92" s="99"/>
      <c r="R92" s="99"/>
      <c r="S92" s="99"/>
      <c r="T92" s="99"/>
      <c r="U92" s="99"/>
      <c r="V92" s="99"/>
      <c r="W92" s="99"/>
      <c r="X92" s="99"/>
      <c r="Y92" s="99"/>
      <c r="Z92" s="66"/>
    </row>
    <row r="93" spans="1:26" ht="12.75" customHeight="1" x14ac:dyDescent="0.2">
      <c r="A93" s="118"/>
      <c r="B93" s="118"/>
      <c r="C93" s="99"/>
      <c r="D93" s="119"/>
      <c r="E93" s="99"/>
      <c r="F93" s="99"/>
      <c r="G93" s="99"/>
      <c r="H93" s="99"/>
      <c r="I93" s="99"/>
      <c r="J93" s="99"/>
      <c r="K93" s="99"/>
      <c r="L93" s="99"/>
      <c r="M93" s="99"/>
      <c r="N93" s="99"/>
      <c r="O93" s="99"/>
      <c r="P93" s="99"/>
      <c r="Q93" s="99"/>
      <c r="R93" s="99"/>
      <c r="S93" s="99"/>
      <c r="T93" s="99"/>
      <c r="U93" s="99"/>
      <c r="V93" s="99"/>
      <c r="W93" s="99"/>
      <c r="X93" s="99"/>
      <c r="Y93" s="99"/>
      <c r="Z93" s="66"/>
    </row>
    <row r="94" spans="1:26" ht="12.75" customHeight="1" x14ac:dyDescent="0.2">
      <c r="A94" s="118"/>
      <c r="B94" s="118"/>
      <c r="C94" s="99"/>
      <c r="D94" s="119"/>
      <c r="E94" s="99"/>
      <c r="F94" s="99"/>
      <c r="G94" s="99"/>
      <c r="H94" s="99"/>
      <c r="I94" s="99"/>
      <c r="J94" s="99"/>
      <c r="K94" s="99"/>
      <c r="L94" s="99"/>
      <c r="M94" s="99"/>
      <c r="N94" s="99"/>
      <c r="O94" s="99"/>
      <c r="P94" s="99"/>
      <c r="Q94" s="99"/>
      <c r="R94" s="99"/>
      <c r="S94" s="99"/>
      <c r="T94" s="99"/>
      <c r="U94" s="99"/>
      <c r="V94" s="99"/>
      <c r="W94" s="99"/>
      <c r="X94" s="99"/>
      <c r="Y94" s="99"/>
      <c r="Z94" s="66"/>
    </row>
    <row r="95" spans="1:26" ht="12.75" customHeight="1" x14ac:dyDescent="0.2">
      <c r="A95" s="118"/>
      <c r="B95" s="118"/>
      <c r="C95" s="99"/>
      <c r="D95" s="119"/>
      <c r="E95" s="99"/>
      <c r="F95" s="99"/>
      <c r="G95" s="99"/>
      <c r="H95" s="99"/>
      <c r="I95" s="99"/>
      <c r="J95" s="99"/>
      <c r="K95" s="99"/>
      <c r="L95" s="99"/>
      <c r="M95" s="99"/>
      <c r="N95" s="99"/>
      <c r="O95" s="99"/>
      <c r="P95" s="99"/>
      <c r="Q95" s="99"/>
      <c r="R95" s="99"/>
      <c r="S95" s="99"/>
      <c r="T95" s="99"/>
      <c r="U95" s="99"/>
      <c r="V95" s="99"/>
      <c r="W95" s="99"/>
      <c r="X95" s="99"/>
      <c r="Y95" s="99"/>
      <c r="Z95" s="66"/>
    </row>
    <row r="96" spans="1:26" ht="12.75" customHeight="1" x14ac:dyDescent="0.2">
      <c r="A96" s="118"/>
      <c r="B96" s="118"/>
      <c r="C96" s="99"/>
      <c r="D96" s="119"/>
      <c r="E96" s="99"/>
      <c r="F96" s="99"/>
      <c r="G96" s="99"/>
      <c r="H96" s="99"/>
      <c r="I96" s="99"/>
      <c r="J96" s="99"/>
      <c r="K96" s="99"/>
      <c r="L96" s="99"/>
      <c r="M96" s="99"/>
      <c r="N96" s="99"/>
      <c r="O96" s="99"/>
      <c r="P96" s="99"/>
      <c r="Q96" s="99"/>
      <c r="R96" s="99"/>
      <c r="S96" s="99"/>
      <c r="T96" s="99"/>
      <c r="U96" s="99"/>
      <c r="V96" s="99"/>
      <c r="W96" s="99"/>
      <c r="X96" s="99"/>
      <c r="Y96" s="99"/>
      <c r="Z96" s="66"/>
    </row>
    <row r="97" spans="1:26" ht="12.75" customHeight="1" x14ac:dyDescent="0.2">
      <c r="A97" s="118"/>
      <c r="B97" s="118"/>
      <c r="C97" s="99"/>
      <c r="D97" s="119"/>
      <c r="E97" s="99"/>
      <c r="F97" s="99"/>
      <c r="G97" s="99"/>
      <c r="H97" s="99"/>
      <c r="I97" s="99"/>
      <c r="J97" s="99"/>
      <c r="K97" s="99"/>
      <c r="L97" s="99"/>
      <c r="M97" s="99"/>
      <c r="N97" s="99"/>
      <c r="O97" s="99"/>
      <c r="P97" s="99"/>
      <c r="Q97" s="99"/>
      <c r="R97" s="99"/>
      <c r="S97" s="99"/>
      <c r="T97" s="99"/>
      <c r="U97" s="99"/>
      <c r="V97" s="99"/>
      <c r="W97" s="99"/>
      <c r="X97" s="99"/>
      <c r="Y97" s="99"/>
      <c r="Z97" s="66"/>
    </row>
    <row r="98" spans="1:26" ht="12.75" customHeight="1" x14ac:dyDescent="0.2">
      <c r="A98" s="118"/>
      <c r="B98" s="118"/>
      <c r="C98" s="99"/>
      <c r="D98" s="119"/>
      <c r="E98" s="99"/>
      <c r="F98" s="99"/>
      <c r="G98" s="99"/>
      <c r="H98" s="99"/>
      <c r="I98" s="99"/>
      <c r="J98" s="99"/>
      <c r="K98" s="99"/>
      <c r="L98" s="99"/>
      <c r="M98" s="99"/>
      <c r="N98" s="99"/>
      <c r="O98" s="99"/>
      <c r="P98" s="99"/>
      <c r="Q98" s="99"/>
      <c r="R98" s="99"/>
      <c r="S98" s="99"/>
      <c r="T98" s="99"/>
      <c r="U98" s="99"/>
      <c r="V98" s="99"/>
      <c r="W98" s="99"/>
      <c r="X98" s="99"/>
      <c r="Y98" s="99"/>
      <c r="Z98" s="66"/>
    </row>
    <row r="99" spans="1:26" ht="12.75" customHeight="1" x14ac:dyDescent="0.2">
      <c r="A99" s="118"/>
      <c r="B99" s="118"/>
      <c r="C99" s="99"/>
      <c r="D99" s="119"/>
      <c r="E99" s="99"/>
      <c r="F99" s="99"/>
      <c r="G99" s="99"/>
      <c r="H99" s="99"/>
      <c r="I99" s="99"/>
      <c r="J99" s="99"/>
      <c r="K99" s="99"/>
      <c r="L99" s="99"/>
      <c r="M99" s="99"/>
      <c r="N99" s="99"/>
      <c r="O99" s="99"/>
      <c r="P99" s="99"/>
      <c r="Q99" s="99"/>
      <c r="R99" s="99"/>
      <c r="S99" s="99"/>
      <c r="T99" s="99"/>
      <c r="U99" s="99"/>
      <c r="V99" s="99"/>
      <c r="W99" s="99"/>
      <c r="X99" s="99"/>
      <c r="Y99" s="99"/>
      <c r="Z99" s="66"/>
    </row>
    <row r="100" spans="1:26" ht="12.75" customHeight="1" x14ac:dyDescent="0.2">
      <c r="A100" s="118"/>
      <c r="B100" s="118"/>
      <c r="C100" s="99"/>
      <c r="D100" s="119"/>
      <c r="E100" s="99"/>
      <c r="F100" s="99"/>
      <c r="G100" s="99"/>
      <c r="H100" s="99"/>
      <c r="I100" s="99"/>
      <c r="J100" s="99"/>
      <c r="K100" s="99"/>
      <c r="L100" s="99"/>
      <c r="M100" s="99"/>
      <c r="N100" s="99"/>
      <c r="O100" s="99"/>
      <c r="P100" s="99"/>
      <c r="Q100" s="99"/>
      <c r="R100" s="99"/>
      <c r="S100" s="99"/>
      <c r="T100" s="99"/>
      <c r="U100" s="99"/>
      <c r="V100" s="99"/>
      <c r="W100" s="99"/>
      <c r="X100" s="99"/>
      <c r="Y100" s="99"/>
      <c r="Z100" s="66"/>
    </row>
    <row r="101" spans="1:26" ht="12.75" customHeight="1" x14ac:dyDescent="0.2">
      <c r="A101" s="118"/>
      <c r="B101" s="118"/>
      <c r="C101" s="99"/>
      <c r="D101" s="119"/>
      <c r="E101" s="99"/>
      <c r="F101" s="99"/>
      <c r="G101" s="99"/>
      <c r="H101" s="99"/>
      <c r="I101" s="99"/>
      <c r="J101" s="99"/>
      <c r="K101" s="99"/>
      <c r="L101" s="99"/>
      <c r="M101" s="99"/>
      <c r="N101" s="99"/>
      <c r="O101" s="99"/>
      <c r="P101" s="99"/>
      <c r="Q101" s="99"/>
      <c r="R101" s="99"/>
      <c r="S101" s="99"/>
      <c r="T101" s="99"/>
      <c r="U101" s="99"/>
      <c r="V101" s="99"/>
      <c r="W101" s="99"/>
      <c r="X101" s="99"/>
      <c r="Y101" s="99"/>
      <c r="Z101" s="66"/>
    </row>
    <row r="102" spans="1:26" ht="12.75" customHeight="1" x14ac:dyDescent="0.2">
      <c r="A102" s="118"/>
      <c r="B102" s="118"/>
      <c r="C102" s="99"/>
      <c r="D102" s="119"/>
      <c r="E102" s="99"/>
      <c r="F102" s="99"/>
      <c r="G102" s="99"/>
      <c r="H102" s="99"/>
      <c r="I102" s="99"/>
      <c r="J102" s="99"/>
      <c r="K102" s="99"/>
      <c r="L102" s="99"/>
      <c r="M102" s="99"/>
      <c r="N102" s="99"/>
      <c r="O102" s="99"/>
      <c r="P102" s="99"/>
      <c r="Q102" s="99"/>
      <c r="R102" s="99"/>
      <c r="S102" s="99"/>
      <c r="T102" s="99"/>
      <c r="U102" s="99"/>
      <c r="V102" s="99"/>
      <c r="W102" s="99"/>
      <c r="X102" s="99"/>
      <c r="Y102" s="99"/>
      <c r="Z102" s="66"/>
    </row>
    <row r="103" spans="1:26" ht="12.75" customHeight="1" x14ac:dyDescent="0.2">
      <c r="A103" s="118"/>
      <c r="B103" s="118"/>
      <c r="C103" s="99"/>
      <c r="D103" s="119"/>
      <c r="E103" s="99"/>
      <c r="F103" s="99"/>
      <c r="G103" s="99"/>
      <c r="H103" s="99"/>
      <c r="I103" s="99"/>
      <c r="J103" s="99"/>
      <c r="K103" s="99"/>
      <c r="L103" s="99"/>
      <c r="M103" s="99"/>
      <c r="N103" s="99"/>
      <c r="O103" s="99"/>
      <c r="P103" s="99"/>
      <c r="Q103" s="99"/>
      <c r="R103" s="99"/>
      <c r="S103" s="99"/>
      <c r="T103" s="99"/>
      <c r="U103" s="99"/>
      <c r="V103" s="99"/>
      <c r="W103" s="99"/>
      <c r="X103" s="99"/>
      <c r="Y103" s="99"/>
      <c r="Z103" s="66"/>
    </row>
    <row r="104" spans="1:26" ht="12.75" customHeight="1" x14ac:dyDescent="0.2">
      <c r="A104" s="118"/>
      <c r="B104" s="118"/>
      <c r="C104" s="99"/>
      <c r="D104" s="119"/>
      <c r="E104" s="99"/>
      <c r="F104" s="99"/>
      <c r="G104" s="99"/>
      <c r="H104" s="99"/>
      <c r="I104" s="99"/>
      <c r="J104" s="99"/>
      <c r="K104" s="99"/>
      <c r="L104" s="99"/>
      <c r="M104" s="99"/>
      <c r="N104" s="99"/>
      <c r="O104" s="99"/>
      <c r="P104" s="99"/>
      <c r="Q104" s="99"/>
      <c r="R104" s="99"/>
      <c r="S104" s="99"/>
      <c r="T104" s="99"/>
      <c r="U104" s="99"/>
      <c r="V104" s="99"/>
      <c r="W104" s="99"/>
      <c r="X104" s="99"/>
      <c r="Y104" s="99"/>
      <c r="Z104" s="66"/>
    </row>
    <row r="105" spans="1:26" ht="12.75" customHeight="1" x14ac:dyDescent="0.2">
      <c r="A105" s="118"/>
      <c r="B105" s="118"/>
      <c r="C105" s="99"/>
      <c r="D105" s="119"/>
      <c r="E105" s="99"/>
      <c r="F105" s="99"/>
      <c r="G105" s="99"/>
      <c r="H105" s="99"/>
      <c r="I105" s="99"/>
      <c r="J105" s="99"/>
      <c r="K105" s="99"/>
      <c r="L105" s="99"/>
      <c r="M105" s="99"/>
      <c r="N105" s="99"/>
      <c r="O105" s="99"/>
      <c r="P105" s="99"/>
      <c r="Q105" s="99"/>
      <c r="R105" s="99"/>
      <c r="S105" s="99"/>
      <c r="T105" s="99"/>
      <c r="U105" s="99"/>
      <c r="V105" s="99"/>
      <c r="W105" s="99"/>
      <c r="X105" s="99"/>
      <c r="Y105" s="99"/>
      <c r="Z105" s="66"/>
    </row>
    <row r="106" spans="1:26" ht="12.75" customHeight="1" x14ac:dyDescent="0.2">
      <c r="A106" s="118"/>
      <c r="B106" s="118"/>
      <c r="C106" s="99"/>
      <c r="D106" s="119"/>
      <c r="E106" s="99"/>
      <c r="F106" s="99"/>
      <c r="G106" s="99"/>
      <c r="H106" s="99"/>
      <c r="I106" s="99"/>
      <c r="J106" s="99"/>
      <c r="K106" s="99"/>
      <c r="L106" s="99"/>
      <c r="M106" s="99"/>
      <c r="N106" s="99"/>
      <c r="O106" s="99"/>
      <c r="P106" s="99"/>
      <c r="Q106" s="99"/>
      <c r="R106" s="99"/>
      <c r="S106" s="99"/>
      <c r="T106" s="99"/>
      <c r="U106" s="99"/>
      <c r="V106" s="99"/>
      <c r="W106" s="99"/>
      <c r="X106" s="99"/>
      <c r="Y106" s="99"/>
      <c r="Z106" s="66"/>
    </row>
    <row r="107" spans="1:26" ht="12.75" customHeight="1" x14ac:dyDescent="0.2">
      <c r="A107" s="118"/>
      <c r="B107" s="118"/>
      <c r="C107" s="99"/>
      <c r="D107" s="119"/>
      <c r="E107" s="99"/>
      <c r="F107" s="99"/>
      <c r="G107" s="99"/>
      <c r="H107" s="99"/>
      <c r="I107" s="99"/>
      <c r="J107" s="99"/>
      <c r="K107" s="99"/>
      <c r="L107" s="99"/>
      <c r="M107" s="99"/>
      <c r="N107" s="99"/>
      <c r="O107" s="99"/>
      <c r="P107" s="99"/>
      <c r="Q107" s="99"/>
      <c r="R107" s="99"/>
      <c r="S107" s="99"/>
      <c r="T107" s="99"/>
      <c r="U107" s="99"/>
      <c r="V107" s="99"/>
      <c r="W107" s="99"/>
      <c r="X107" s="99"/>
      <c r="Y107" s="99"/>
      <c r="Z107" s="66"/>
    </row>
    <row r="108" spans="1:26" ht="12.75" customHeight="1" x14ac:dyDescent="0.2">
      <c r="A108" s="118"/>
      <c r="B108" s="118"/>
      <c r="C108" s="99"/>
      <c r="D108" s="119"/>
      <c r="E108" s="99"/>
      <c r="F108" s="99"/>
      <c r="G108" s="99"/>
      <c r="H108" s="99"/>
      <c r="I108" s="99"/>
      <c r="J108" s="99"/>
      <c r="K108" s="99"/>
      <c r="L108" s="99"/>
      <c r="M108" s="99"/>
      <c r="N108" s="99"/>
      <c r="O108" s="99"/>
      <c r="P108" s="99"/>
      <c r="Q108" s="99"/>
      <c r="R108" s="99"/>
      <c r="S108" s="99"/>
      <c r="T108" s="99"/>
      <c r="U108" s="99"/>
      <c r="V108" s="99"/>
      <c r="W108" s="99"/>
      <c r="X108" s="99"/>
      <c r="Y108" s="99"/>
      <c r="Z108" s="66"/>
    </row>
    <row r="109" spans="1:26" ht="12.75" customHeight="1" x14ac:dyDescent="0.2">
      <c r="A109" s="118"/>
      <c r="B109" s="118"/>
      <c r="C109" s="99"/>
      <c r="D109" s="119"/>
      <c r="E109" s="99"/>
      <c r="F109" s="99"/>
      <c r="G109" s="99"/>
      <c r="H109" s="99"/>
      <c r="I109" s="99"/>
      <c r="J109" s="99"/>
      <c r="K109" s="99"/>
      <c r="L109" s="99"/>
      <c r="M109" s="99"/>
      <c r="N109" s="99"/>
      <c r="O109" s="99"/>
      <c r="P109" s="99"/>
      <c r="Q109" s="99"/>
      <c r="R109" s="99"/>
      <c r="S109" s="99"/>
      <c r="T109" s="99"/>
      <c r="U109" s="99"/>
      <c r="V109" s="99"/>
      <c r="W109" s="99"/>
      <c r="X109" s="99"/>
      <c r="Y109" s="99"/>
      <c r="Z109" s="66"/>
    </row>
    <row r="110" spans="1:26" ht="12.75" customHeight="1" x14ac:dyDescent="0.2">
      <c r="A110" s="118"/>
      <c r="B110" s="118"/>
      <c r="C110" s="99"/>
      <c r="D110" s="119"/>
      <c r="E110" s="99"/>
      <c r="F110" s="99"/>
      <c r="G110" s="99"/>
      <c r="H110" s="99"/>
      <c r="I110" s="99"/>
      <c r="J110" s="99"/>
      <c r="K110" s="99"/>
      <c r="L110" s="99"/>
      <c r="M110" s="99"/>
      <c r="N110" s="99"/>
      <c r="O110" s="99"/>
      <c r="P110" s="99"/>
      <c r="Q110" s="99"/>
      <c r="R110" s="99"/>
      <c r="S110" s="99"/>
      <c r="T110" s="99"/>
      <c r="U110" s="99"/>
      <c r="V110" s="99"/>
      <c r="W110" s="99"/>
      <c r="X110" s="99"/>
      <c r="Y110" s="99"/>
      <c r="Z110" s="66"/>
    </row>
    <row r="111" spans="1:26" ht="12.75" customHeight="1" x14ac:dyDescent="0.2">
      <c r="A111" s="118"/>
      <c r="B111" s="118"/>
      <c r="C111" s="99"/>
      <c r="D111" s="119"/>
      <c r="E111" s="99"/>
      <c r="F111" s="99"/>
      <c r="G111" s="99"/>
      <c r="H111" s="99"/>
      <c r="I111" s="99"/>
      <c r="J111" s="99"/>
      <c r="K111" s="99"/>
      <c r="L111" s="99"/>
      <c r="M111" s="99"/>
      <c r="N111" s="99"/>
      <c r="O111" s="99"/>
      <c r="P111" s="99"/>
      <c r="Q111" s="99"/>
      <c r="R111" s="99"/>
      <c r="S111" s="99"/>
      <c r="T111" s="99"/>
      <c r="U111" s="99"/>
      <c r="V111" s="99"/>
      <c r="W111" s="99"/>
      <c r="X111" s="99"/>
      <c r="Y111" s="99"/>
      <c r="Z111" s="66"/>
    </row>
    <row r="112" spans="1:26" ht="12.75" customHeight="1" x14ac:dyDescent="0.2">
      <c r="A112" s="118"/>
      <c r="B112" s="118"/>
      <c r="C112" s="99"/>
      <c r="D112" s="119"/>
      <c r="E112" s="99"/>
      <c r="F112" s="99"/>
      <c r="G112" s="99"/>
      <c r="H112" s="99"/>
      <c r="I112" s="99"/>
      <c r="J112" s="99"/>
      <c r="K112" s="99"/>
      <c r="L112" s="99"/>
      <c r="M112" s="99"/>
      <c r="N112" s="99"/>
      <c r="O112" s="99"/>
      <c r="P112" s="99"/>
      <c r="Q112" s="99"/>
      <c r="R112" s="99"/>
      <c r="S112" s="99"/>
      <c r="T112" s="99"/>
      <c r="U112" s="99"/>
      <c r="V112" s="99"/>
      <c r="W112" s="99"/>
      <c r="X112" s="99"/>
      <c r="Y112" s="99"/>
      <c r="Z112" s="66"/>
    </row>
    <row r="113" spans="1:26" ht="12.75" customHeight="1" x14ac:dyDescent="0.2">
      <c r="A113" s="118"/>
      <c r="B113" s="118"/>
      <c r="C113" s="99"/>
      <c r="D113" s="119"/>
      <c r="E113" s="99"/>
      <c r="F113" s="99"/>
      <c r="G113" s="99"/>
      <c r="H113" s="99"/>
      <c r="I113" s="99"/>
      <c r="J113" s="99"/>
      <c r="K113" s="99"/>
      <c r="L113" s="99"/>
      <c r="M113" s="99"/>
      <c r="N113" s="99"/>
      <c r="O113" s="99"/>
      <c r="P113" s="99"/>
      <c r="Q113" s="99"/>
      <c r="R113" s="99"/>
      <c r="S113" s="99"/>
      <c r="T113" s="99"/>
      <c r="U113" s="99"/>
      <c r="V113" s="99"/>
      <c r="W113" s="99"/>
      <c r="X113" s="99"/>
      <c r="Y113" s="99"/>
      <c r="Z113" s="66"/>
    </row>
    <row r="114" spans="1:26" ht="12.75" customHeight="1" x14ac:dyDescent="0.2">
      <c r="A114" s="118"/>
      <c r="B114" s="118"/>
      <c r="C114" s="99"/>
      <c r="D114" s="119"/>
      <c r="E114" s="99"/>
      <c r="F114" s="99"/>
      <c r="G114" s="99"/>
      <c r="H114" s="99"/>
      <c r="I114" s="99"/>
      <c r="J114" s="99"/>
      <c r="K114" s="99"/>
      <c r="L114" s="99"/>
      <c r="M114" s="99"/>
      <c r="N114" s="99"/>
      <c r="O114" s="99"/>
      <c r="P114" s="99"/>
      <c r="Q114" s="99"/>
      <c r="R114" s="99"/>
      <c r="S114" s="99"/>
      <c r="T114" s="99"/>
      <c r="U114" s="99"/>
      <c r="V114" s="99"/>
      <c r="W114" s="99"/>
      <c r="X114" s="99"/>
      <c r="Y114" s="99"/>
      <c r="Z114" s="66"/>
    </row>
    <row r="115" spans="1:26" ht="12.75" customHeight="1" x14ac:dyDescent="0.2">
      <c r="A115" s="118"/>
      <c r="B115" s="118"/>
      <c r="C115" s="99"/>
      <c r="D115" s="119"/>
      <c r="E115" s="99"/>
      <c r="F115" s="99"/>
      <c r="G115" s="99"/>
      <c r="H115" s="99"/>
      <c r="I115" s="99"/>
      <c r="J115" s="99"/>
      <c r="K115" s="99"/>
      <c r="L115" s="99"/>
      <c r="M115" s="99"/>
      <c r="N115" s="99"/>
      <c r="O115" s="99"/>
      <c r="P115" s="99"/>
      <c r="Q115" s="99"/>
      <c r="R115" s="99"/>
      <c r="S115" s="99"/>
      <c r="T115" s="99"/>
      <c r="U115" s="99"/>
      <c r="V115" s="99"/>
      <c r="W115" s="99"/>
      <c r="X115" s="99"/>
      <c r="Y115" s="99"/>
      <c r="Z115" s="66"/>
    </row>
    <row r="116" spans="1:26" ht="12.75" customHeight="1" x14ac:dyDescent="0.2">
      <c r="A116" s="118"/>
      <c r="B116" s="118"/>
      <c r="C116" s="99"/>
      <c r="D116" s="119"/>
      <c r="E116" s="99"/>
      <c r="F116" s="99"/>
      <c r="G116" s="99"/>
      <c r="H116" s="99"/>
      <c r="I116" s="99"/>
      <c r="J116" s="99"/>
      <c r="K116" s="99"/>
      <c r="L116" s="99"/>
      <c r="M116" s="99"/>
      <c r="N116" s="99"/>
      <c r="O116" s="99"/>
      <c r="P116" s="99"/>
      <c r="Q116" s="99"/>
      <c r="R116" s="99"/>
      <c r="S116" s="99"/>
      <c r="T116" s="99"/>
      <c r="U116" s="99"/>
      <c r="V116" s="99"/>
      <c r="W116" s="99"/>
      <c r="X116" s="99"/>
      <c r="Y116" s="99"/>
      <c r="Z116" s="66"/>
    </row>
    <row r="117" spans="1:26" ht="12.75" customHeight="1" x14ac:dyDescent="0.2">
      <c r="A117" s="118"/>
      <c r="B117" s="118"/>
      <c r="C117" s="99"/>
      <c r="D117" s="119"/>
      <c r="E117" s="99"/>
      <c r="F117" s="99"/>
      <c r="G117" s="99"/>
      <c r="H117" s="99"/>
      <c r="I117" s="99"/>
      <c r="J117" s="99"/>
      <c r="K117" s="99"/>
      <c r="L117" s="99"/>
      <c r="M117" s="99"/>
      <c r="N117" s="99"/>
      <c r="O117" s="99"/>
      <c r="P117" s="99"/>
      <c r="Q117" s="99"/>
      <c r="R117" s="99"/>
      <c r="S117" s="99"/>
      <c r="T117" s="99"/>
      <c r="U117" s="99"/>
      <c r="V117" s="99"/>
      <c r="W117" s="99"/>
      <c r="X117" s="99"/>
      <c r="Y117" s="99"/>
      <c r="Z117" s="66"/>
    </row>
    <row r="118" spans="1:26" ht="12.75" customHeight="1" x14ac:dyDescent="0.2">
      <c r="A118" s="118"/>
      <c r="B118" s="118"/>
      <c r="C118" s="99"/>
      <c r="D118" s="119"/>
      <c r="E118" s="99"/>
      <c r="F118" s="99"/>
      <c r="G118" s="99"/>
      <c r="H118" s="99"/>
      <c r="I118" s="99"/>
      <c r="J118" s="99"/>
      <c r="K118" s="99"/>
      <c r="L118" s="99"/>
      <c r="M118" s="99"/>
      <c r="N118" s="99"/>
      <c r="O118" s="99"/>
      <c r="P118" s="99"/>
      <c r="Q118" s="99"/>
      <c r="R118" s="99"/>
      <c r="S118" s="99"/>
      <c r="T118" s="99"/>
      <c r="U118" s="99"/>
      <c r="V118" s="99"/>
      <c r="W118" s="99"/>
      <c r="X118" s="99"/>
      <c r="Y118" s="99"/>
      <c r="Z118" s="66"/>
    </row>
    <row r="119" spans="1:26" ht="12.75" customHeight="1" x14ac:dyDescent="0.2">
      <c r="A119" s="118"/>
      <c r="B119" s="118"/>
      <c r="C119" s="99"/>
      <c r="D119" s="119"/>
      <c r="E119" s="99"/>
      <c r="F119" s="99"/>
      <c r="G119" s="99"/>
      <c r="H119" s="99"/>
      <c r="I119" s="99"/>
      <c r="J119" s="99"/>
      <c r="K119" s="99"/>
      <c r="L119" s="99"/>
      <c r="M119" s="99"/>
      <c r="N119" s="99"/>
      <c r="O119" s="99"/>
      <c r="P119" s="99"/>
      <c r="Q119" s="99"/>
      <c r="R119" s="99"/>
      <c r="S119" s="99"/>
      <c r="T119" s="99"/>
      <c r="U119" s="99"/>
      <c r="V119" s="99"/>
      <c r="W119" s="99"/>
      <c r="X119" s="99"/>
      <c r="Y119" s="99"/>
      <c r="Z119" s="66"/>
    </row>
    <row r="120" spans="1:26" ht="12.75" customHeight="1" x14ac:dyDescent="0.2">
      <c r="A120" s="118"/>
      <c r="B120" s="118"/>
      <c r="C120" s="99"/>
      <c r="D120" s="119"/>
      <c r="E120" s="99"/>
      <c r="F120" s="99"/>
      <c r="G120" s="99"/>
      <c r="H120" s="99"/>
      <c r="I120" s="99"/>
      <c r="J120" s="99"/>
      <c r="K120" s="99"/>
      <c r="L120" s="99"/>
      <c r="M120" s="99"/>
      <c r="N120" s="99"/>
      <c r="O120" s="99"/>
      <c r="P120" s="99"/>
      <c r="Q120" s="99"/>
      <c r="R120" s="99"/>
      <c r="S120" s="99"/>
      <c r="T120" s="99"/>
      <c r="U120" s="99"/>
      <c r="V120" s="99"/>
      <c r="W120" s="99"/>
      <c r="X120" s="99"/>
      <c r="Y120" s="99"/>
      <c r="Z120" s="66"/>
    </row>
    <row r="121" spans="1:26" ht="12.75" customHeight="1" x14ac:dyDescent="0.2">
      <c r="A121" s="118"/>
      <c r="B121" s="118"/>
      <c r="C121" s="99"/>
      <c r="D121" s="119"/>
      <c r="E121" s="99"/>
      <c r="F121" s="99"/>
      <c r="G121" s="99"/>
      <c r="H121" s="99"/>
      <c r="I121" s="99"/>
      <c r="J121" s="99"/>
      <c r="K121" s="99"/>
      <c r="L121" s="99"/>
      <c r="M121" s="99"/>
      <c r="N121" s="99"/>
      <c r="O121" s="99"/>
      <c r="P121" s="99"/>
      <c r="Q121" s="99"/>
      <c r="R121" s="99"/>
      <c r="S121" s="99"/>
      <c r="T121" s="99"/>
      <c r="U121" s="99"/>
      <c r="V121" s="99"/>
      <c r="W121" s="99"/>
      <c r="X121" s="99"/>
      <c r="Y121" s="99"/>
      <c r="Z121" s="66"/>
    </row>
    <row r="122" spans="1:26" ht="12.75" customHeight="1" x14ac:dyDescent="0.2">
      <c r="A122" s="118"/>
      <c r="B122" s="118"/>
      <c r="C122" s="99"/>
      <c r="D122" s="119"/>
      <c r="E122" s="99"/>
      <c r="F122" s="99"/>
      <c r="G122" s="99"/>
      <c r="H122" s="99"/>
      <c r="I122" s="99"/>
      <c r="J122" s="99"/>
      <c r="K122" s="99"/>
      <c r="L122" s="99"/>
      <c r="M122" s="99"/>
      <c r="N122" s="99"/>
      <c r="O122" s="99"/>
      <c r="P122" s="99"/>
      <c r="Q122" s="99"/>
      <c r="R122" s="99"/>
      <c r="S122" s="99"/>
      <c r="T122" s="99"/>
      <c r="U122" s="99"/>
      <c r="V122" s="99"/>
      <c r="W122" s="99"/>
      <c r="X122" s="99"/>
      <c r="Y122" s="99"/>
      <c r="Z122" s="66"/>
    </row>
    <row r="123" spans="1:26" ht="12.75" customHeight="1" x14ac:dyDescent="0.2">
      <c r="A123" s="118"/>
      <c r="B123" s="118"/>
      <c r="C123" s="99"/>
      <c r="D123" s="119"/>
      <c r="E123" s="99"/>
      <c r="F123" s="99"/>
      <c r="G123" s="99"/>
      <c r="H123" s="99"/>
      <c r="I123" s="99"/>
      <c r="J123" s="99"/>
      <c r="K123" s="99"/>
      <c r="L123" s="99"/>
      <c r="M123" s="99"/>
      <c r="N123" s="99"/>
      <c r="O123" s="99"/>
      <c r="P123" s="99"/>
      <c r="Q123" s="99"/>
      <c r="R123" s="99"/>
      <c r="S123" s="99"/>
      <c r="T123" s="99"/>
      <c r="U123" s="99"/>
      <c r="V123" s="99"/>
      <c r="W123" s="99"/>
      <c r="X123" s="99"/>
      <c r="Y123" s="99"/>
      <c r="Z123" s="66"/>
    </row>
    <row r="124" spans="1:26" ht="12.75" customHeight="1" x14ac:dyDescent="0.2">
      <c r="A124" s="118"/>
      <c r="B124" s="118"/>
      <c r="C124" s="99"/>
      <c r="D124" s="119"/>
      <c r="E124" s="99"/>
      <c r="F124" s="99"/>
      <c r="G124" s="99"/>
      <c r="H124" s="99"/>
      <c r="I124" s="99"/>
      <c r="J124" s="99"/>
      <c r="K124" s="99"/>
      <c r="L124" s="99"/>
      <c r="M124" s="99"/>
      <c r="N124" s="99"/>
      <c r="O124" s="99"/>
      <c r="P124" s="99"/>
      <c r="Q124" s="99"/>
      <c r="R124" s="99"/>
      <c r="S124" s="99"/>
      <c r="T124" s="99"/>
      <c r="U124" s="99"/>
      <c r="V124" s="99"/>
      <c r="W124" s="99"/>
      <c r="X124" s="99"/>
      <c r="Y124" s="99"/>
      <c r="Z124" s="66"/>
    </row>
    <row r="125" spans="1:26" ht="12.75" customHeight="1" x14ac:dyDescent="0.2">
      <c r="A125" s="118"/>
      <c r="B125" s="118"/>
      <c r="C125" s="99"/>
      <c r="D125" s="119"/>
      <c r="E125" s="99"/>
      <c r="F125" s="99"/>
      <c r="G125" s="99"/>
      <c r="H125" s="99"/>
      <c r="I125" s="99"/>
      <c r="J125" s="99"/>
      <c r="K125" s="99"/>
      <c r="L125" s="99"/>
      <c r="M125" s="99"/>
      <c r="N125" s="99"/>
      <c r="O125" s="99"/>
      <c r="P125" s="99"/>
      <c r="Q125" s="99"/>
      <c r="R125" s="99"/>
      <c r="S125" s="99"/>
      <c r="T125" s="99"/>
      <c r="U125" s="99"/>
      <c r="V125" s="99"/>
      <c r="W125" s="99"/>
      <c r="X125" s="99"/>
      <c r="Y125" s="99"/>
      <c r="Z125" s="66"/>
    </row>
    <row r="126" spans="1:26" ht="12.75" customHeight="1" x14ac:dyDescent="0.2">
      <c r="A126" s="118"/>
      <c r="B126" s="118"/>
      <c r="C126" s="99"/>
      <c r="D126" s="119"/>
      <c r="E126" s="99"/>
      <c r="F126" s="99"/>
      <c r="G126" s="99"/>
      <c r="H126" s="99"/>
      <c r="I126" s="99"/>
      <c r="J126" s="99"/>
      <c r="K126" s="99"/>
      <c r="L126" s="99"/>
      <c r="M126" s="99"/>
      <c r="N126" s="99"/>
      <c r="O126" s="99"/>
      <c r="P126" s="99"/>
      <c r="Q126" s="99"/>
      <c r="R126" s="99"/>
      <c r="S126" s="99"/>
      <c r="T126" s="99"/>
      <c r="U126" s="99"/>
      <c r="V126" s="99"/>
      <c r="W126" s="99"/>
      <c r="X126" s="99"/>
      <c r="Y126" s="99"/>
      <c r="Z126" s="66"/>
    </row>
    <row r="127" spans="1:26" ht="12.75" customHeight="1" x14ac:dyDescent="0.2">
      <c r="A127" s="118"/>
      <c r="B127" s="118"/>
      <c r="C127" s="99"/>
      <c r="D127" s="119"/>
      <c r="E127" s="99"/>
      <c r="F127" s="99"/>
      <c r="G127" s="99"/>
      <c r="H127" s="99"/>
      <c r="I127" s="99"/>
      <c r="J127" s="99"/>
      <c r="K127" s="99"/>
      <c r="L127" s="99"/>
      <c r="M127" s="99"/>
      <c r="N127" s="99"/>
      <c r="O127" s="99"/>
      <c r="P127" s="99"/>
      <c r="Q127" s="99"/>
      <c r="R127" s="99"/>
      <c r="S127" s="99"/>
      <c r="T127" s="99"/>
      <c r="U127" s="99"/>
      <c r="V127" s="99"/>
      <c r="W127" s="99"/>
      <c r="X127" s="99"/>
      <c r="Y127" s="99"/>
      <c r="Z127" s="66"/>
    </row>
    <row r="128" spans="1:26" ht="12.75" customHeight="1" x14ac:dyDescent="0.2">
      <c r="A128" s="118"/>
      <c r="B128" s="118"/>
      <c r="C128" s="99"/>
      <c r="D128" s="119"/>
      <c r="E128" s="99"/>
      <c r="F128" s="99"/>
      <c r="G128" s="99"/>
      <c r="H128" s="99"/>
      <c r="I128" s="99"/>
      <c r="J128" s="99"/>
      <c r="K128" s="99"/>
      <c r="L128" s="99"/>
      <c r="M128" s="99"/>
      <c r="N128" s="99"/>
      <c r="O128" s="99"/>
      <c r="P128" s="99"/>
      <c r="Q128" s="99"/>
      <c r="R128" s="99"/>
      <c r="S128" s="99"/>
      <c r="T128" s="99"/>
      <c r="U128" s="99"/>
      <c r="V128" s="99"/>
      <c r="W128" s="99"/>
      <c r="X128" s="99"/>
      <c r="Y128" s="99"/>
      <c r="Z128" s="66"/>
    </row>
    <row r="129" spans="1:26" ht="12.75" customHeight="1" x14ac:dyDescent="0.2">
      <c r="A129" s="118"/>
      <c r="B129" s="118"/>
      <c r="C129" s="99"/>
      <c r="D129" s="119"/>
      <c r="E129" s="99"/>
      <c r="F129" s="99"/>
      <c r="G129" s="99"/>
      <c r="H129" s="99"/>
      <c r="I129" s="99"/>
      <c r="J129" s="99"/>
      <c r="K129" s="99"/>
      <c r="L129" s="99"/>
      <c r="M129" s="99"/>
      <c r="N129" s="99"/>
      <c r="O129" s="99"/>
      <c r="P129" s="99"/>
      <c r="Q129" s="99"/>
      <c r="R129" s="99"/>
      <c r="S129" s="99"/>
      <c r="T129" s="99"/>
      <c r="U129" s="99"/>
      <c r="V129" s="99"/>
      <c r="W129" s="99"/>
      <c r="X129" s="99"/>
      <c r="Y129" s="99"/>
      <c r="Z129" s="66"/>
    </row>
    <row r="130" spans="1:26" ht="12.75" customHeight="1" x14ac:dyDescent="0.2">
      <c r="A130" s="118"/>
      <c r="B130" s="118"/>
      <c r="C130" s="99"/>
      <c r="D130" s="119"/>
      <c r="E130" s="99"/>
      <c r="F130" s="99"/>
      <c r="G130" s="99"/>
      <c r="H130" s="99"/>
      <c r="I130" s="99"/>
      <c r="J130" s="99"/>
      <c r="K130" s="99"/>
      <c r="L130" s="99"/>
      <c r="M130" s="99"/>
      <c r="N130" s="99"/>
      <c r="O130" s="99"/>
      <c r="P130" s="99"/>
      <c r="Q130" s="99"/>
      <c r="R130" s="99"/>
      <c r="S130" s="99"/>
      <c r="T130" s="99"/>
      <c r="U130" s="99"/>
      <c r="V130" s="99"/>
      <c r="W130" s="99"/>
      <c r="X130" s="99"/>
      <c r="Y130" s="99"/>
      <c r="Z130" s="66"/>
    </row>
    <row r="131" spans="1:26" ht="12.75" customHeight="1" x14ac:dyDescent="0.2">
      <c r="A131" s="118"/>
      <c r="B131" s="118"/>
      <c r="C131" s="99"/>
      <c r="D131" s="119"/>
      <c r="E131" s="99"/>
      <c r="F131" s="99"/>
      <c r="G131" s="99"/>
      <c r="H131" s="99"/>
      <c r="I131" s="99"/>
      <c r="J131" s="99"/>
      <c r="K131" s="99"/>
      <c r="L131" s="99"/>
      <c r="M131" s="99"/>
      <c r="N131" s="99"/>
      <c r="O131" s="99"/>
      <c r="P131" s="99"/>
      <c r="Q131" s="99"/>
      <c r="R131" s="99"/>
      <c r="S131" s="99"/>
      <c r="T131" s="99"/>
      <c r="U131" s="99"/>
      <c r="V131" s="99"/>
      <c r="W131" s="99"/>
      <c r="X131" s="99"/>
      <c r="Y131" s="99"/>
      <c r="Z131" s="66"/>
    </row>
    <row r="132" spans="1:26" ht="12.75" customHeight="1" x14ac:dyDescent="0.2">
      <c r="A132" s="118"/>
      <c r="B132" s="118"/>
      <c r="C132" s="99"/>
      <c r="D132" s="119"/>
      <c r="E132" s="99"/>
      <c r="F132" s="99"/>
      <c r="G132" s="99"/>
      <c r="H132" s="99"/>
      <c r="I132" s="99"/>
      <c r="J132" s="99"/>
      <c r="K132" s="99"/>
      <c r="L132" s="99"/>
      <c r="M132" s="99"/>
      <c r="N132" s="99"/>
      <c r="O132" s="99"/>
      <c r="P132" s="99"/>
      <c r="Q132" s="99"/>
      <c r="R132" s="99"/>
      <c r="S132" s="99"/>
      <c r="T132" s="99"/>
      <c r="U132" s="99"/>
      <c r="V132" s="99"/>
      <c r="W132" s="99"/>
      <c r="X132" s="99"/>
      <c r="Y132" s="99"/>
      <c r="Z132" s="66"/>
    </row>
    <row r="133" spans="1:26" ht="12.75" customHeight="1" x14ac:dyDescent="0.2">
      <c r="A133" s="118"/>
      <c r="B133" s="118"/>
      <c r="C133" s="99"/>
      <c r="D133" s="119"/>
      <c r="E133" s="99"/>
      <c r="F133" s="99"/>
      <c r="G133" s="99"/>
      <c r="H133" s="99"/>
      <c r="I133" s="99"/>
      <c r="J133" s="99"/>
      <c r="K133" s="99"/>
      <c r="L133" s="99"/>
      <c r="M133" s="99"/>
      <c r="N133" s="99"/>
      <c r="O133" s="99"/>
      <c r="P133" s="99"/>
      <c r="Q133" s="99"/>
      <c r="R133" s="99"/>
      <c r="S133" s="99"/>
      <c r="T133" s="99"/>
      <c r="U133" s="99"/>
      <c r="V133" s="99"/>
      <c r="W133" s="99"/>
      <c r="X133" s="99"/>
      <c r="Y133" s="99"/>
      <c r="Z133" s="66"/>
    </row>
    <row r="134" spans="1:26" ht="12.75" customHeight="1" x14ac:dyDescent="0.2">
      <c r="A134" s="118"/>
      <c r="B134" s="118"/>
      <c r="C134" s="99"/>
      <c r="D134" s="119"/>
      <c r="E134" s="99"/>
      <c r="F134" s="99"/>
      <c r="G134" s="99"/>
      <c r="H134" s="99"/>
      <c r="I134" s="99"/>
      <c r="J134" s="99"/>
      <c r="K134" s="99"/>
      <c r="L134" s="99"/>
      <c r="M134" s="99"/>
      <c r="N134" s="99"/>
      <c r="O134" s="99"/>
      <c r="P134" s="99"/>
      <c r="Q134" s="99"/>
      <c r="R134" s="99"/>
      <c r="S134" s="99"/>
      <c r="T134" s="99"/>
      <c r="U134" s="99"/>
      <c r="V134" s="99"/>
      <c r="W134" s="99"/>
      <c r="X134" s="99"/>
      <c r="Y134" s="99"/>
      <c r="Z134" s="66"/>
    </row>
    <row r="135" spans="1:26" ht="12.75" customHeight="1" x14ac:dyDescent="0.2">
      <c r="A135" s="118"/>
      <c r="B135" s="118"/>
      <c r="C135" s="99"/>
      <c r="D135" s="119"/>
      <c r="E135" s="99"/>
      <c r="F135" s="99"/>
      <c r="G135" s="99"/>
      <c r="H135" s="99"/>
      <c r="I135" s="99"/>
      <c r="J135" s="99"/>
      <c r="K135" s="99"/>
      <c r="L135" s="99"/>
      <c r="M135" s="99"/>
      <c r="N135" s="99"/>
      <c r="O135" s="99"/>
      <c r="P135" s="99"/>
      <c r="Q135" s="99"/>
      <c r="R135" s="99"/>
      <c r="S135" s="99"/>
      <c r="T135" s="99"/>
      <c r="U135" s="99"/>
      <c r="V135" s="99"/>
      <c r="W135" s="99"/>
      <c r="X135" s="99"/>
      <c r="Y135" s="99"/>
      <c r="Z135" s="66"/>
    </row>
    <row r="136" spans="1:26" ht="12.75" customHeight="1" x14ac:dyDescent="0.2">
      <c r="A136" s="118"/>
      <c r="B136" s="118"/>
      <c r="C136" s="99"/>
      <c r="D136" s="119"/>
      <c r="E136" s="99"/>
      <c r="F136" s="99"/>
      <c r="G136" s="99"/>
      <c r="H136" s="99"/>
      <c r="I136" s="99"/>
      <c r="J136" s="99"/>
      <c r="K136" s="99"/>
      <c r="L136" s="99"/>
      <c r="M136" s="99"/>
      <c r="N136" s="99"/>
      <c r="O136" s="99"/>
      <c r="P136" s="99"/>
      <c r="Q136" s="99"/>
      <c r="R136" s="99"/>
      <c r="S136" s="99"/>
      <c r="T136" s="99"/>
      <c r="U136" s="99"/>
      <c r="V136" s="99"/>
      <c r="W136" s="99"/>
      <c r="X136" s="99"/>
      <c r="Y136" s="99"/>
      <c r="Z136" s="66"/>
    </row>
    <row r="137" spans="1:26" ht="12.75" customHeight="1" x14ac:dyDescent="0.2">
      <c r="A137" s="118"/>
      <c r="B137" s="118"/>
      <c r="C137" s="99"/>
      <c r="D137" s="119"/>
      <c r="E137" s="99"/>
      <c r="F137" s="99"/>
      <c r="G137" s="99"/>
      <c r="H137" s="99"/>
      <c r="I137" s="99"/>
      <c r="J137" s="99"/>
      <c r="K137" s="99"/>
      <c r="L137" s="99"/>
      <c r="M137" s="99"/>
      <c r="N137" s="99"/>
      <c r="O137" s="99"/>
      <c r="P137" s="99"/>
      <c r="Q137" s="99"/>
      <c r="R137" s="99"/>
      <c r="S137" s="99"/>
      <c r="T137" s="99"/>
      <c r="U137" s="99"/>
      <c r="V137" s="99"/>
      <c r="W137" s="99"/>
      <c r="X137" s="99"/>
      <c r="Y137" s="99"/>
      <c r="Z137" s="66"/>
    </row>
    <row r="138" spans="1:26" ht="12.75" customHeight="1" x14ac:dyDescent="0.2">
      <c r="A138" s="118"/>
      <c r="B138" s="118"/>
      <c r="C138" s="99"/>
      <c r="D138" s="119"/>
      <c r="E138" s="99"/>
      <c r="F138" s="99"/>
      <c r="G138" s="99"/>
      <c r="H138" s="99"/>
      <c r="I138" s="99"/>
      <c r="J138" s="99"/>
      <c r="K138" s="99"/>
      <c r="L138" s="99"/>
      <c r="M138" s="99"/>
      <c r="N138" s="99"/>
      <c r="O138" s="99"/>
      <c r="P138" s="99"/>
      <c r="Q138" s="99"/>
      <c r="R138" s="99"/>
      <c r="S138" s="99"/>
      <c r="T138" s="99"/>
      <c r="U138" s="99"/>
      <c r="V138" s="99"/>
      <c r="W138" s="99"/>
      <c r="X138" s="99"/>
      <c r="Y138" s="99"/>
      <c r="Z138" s="66"/>
    </row>
    <row r="139" spans="1:26" ht="12.75" customHeight="1" x14ac:dyDescent="0.2">
      <c r="A139" s="118"/>
      <c r="B139" s="118"/>
      <c r="C139" s="99"/>
      <c r="D139" s="119"/>
      <c r="E139" s="99"/>
      <c r="F139" s="99"/>
      <c r="G139" s="99"/>
      <c r="H139" s="99"/>
      <c r="I139" s="99"/>
      <c r="J139" s="99"/>
      <c r="K139" s="99"/>
      <c r="L139" s="99"/>
      <c r="M139" s="99"/>
      <c r="N139" s="99"/>
      <c r="O139" s="99"/>
      <c r="P139" s="99"/>
      <c r="Q139" s="99"/>
      <c r="R139" s="99"/>
      <c r="S139" s="99"/>
      <c r="T139" s="99"/>
      <c r="U139" s="99"/>
      <c r="V139" s="99"/>
      <c r="W139" s="99"/>
      <c r="X139" s="99"/>
      <c r="Y139" s="99"/>
      <c r="Z139" s="66"/>
    </row>
    <row r="140" spans="1:26" ht="12.75" customHeight="1" x14ac:dyDescent="0.2">
      <c r="A140" s="118"/>
      <c r="B140" s="118"/>
      <c r="C140" s="99"/>
      <c r="D140" s="119"/>
      <c r="E140" s="99"/>
      <c r="F140" s="99"/>
      <c r="G140" s="99"/>
      <c r="H140" s="99"/>
      <c r="I140" s="99"/>
      <c r="J140" s="99"/>
      <c r="K140" s="99"/>
      <c r="L140" s="99"/>
      <c r="M140" s="99"/>
      <c r="N140" s="99"/>
      <c r="O140" s="99"/>
      <c r="P140" s="99"/>
      <c r="Q140" s="99"/>
      <c r="R140" s="99"/>
      <c r="S140" s="99"/>
      <c r="T140" s="99"/>
      <c r="U140" s="99"/>
      <c r="V140" s="99"/>
      <c r="W140" s="99"/>
      <c r="X140" s="99"/>
      <c r="Y140" s="99"/>
      <c r="Z140" s="66"/>
    </row>
    <row r="141" spans="1:26" ht="12.75" customHeight="1" x14ac:dyDescent="0.2">
      <c r="A141" s="118"/>
      <c r="B141" s="118"/>
      <c r="C141" s="99"/>
      <c r="D141" s="119"/>
      <c r="E141" s="99"/>
      <c r="F141" s="99"/>
      <c r="G141" s="99"/>
      <c r="H141" s="99"/>
      <c r="I141" s="99"/>
      <c r="J141" s="99"/>
      <c r="K141" s="99"/>
      <c r="L141" s="99"/>
      <c r="M141" s="99"/>
      <c r="N141" s="99"/>
      <c r="O141" s="99"/>
      <c r="P141" s="99"/>
      <c r="Q141" s="99"/>
      <c r="R141" s="99"/>
      <c r="S141" s="99"/>
      <c r="T141" s="99"/>
      <c r="U141" s="99"/>
      <c r="V141" s="99"/>
      <c r="W141" s="99"/>
      <c r="X141" s="99"/>
      <c r="Y141" s="99"/>
      <c r="Z141" s="66"/>
    </row>
    <row r="142" spans="1:26" ht="12.75" customHeight="1" x14ac:dyDescent="0.2">
      <c r="A142" s="118"/>
      <c r="B142" s="118"/>
      <c r="C142" s="99"/>
      <c r="D142" s="119"/>
      <c r="E142" s="99"/>
      <c r="F142" s="99"/>
      <c r="G142" s="99"/>
      <c r="H142" s="99"/>
      <c r="I142" s="99"/>
      <c r="J142" s="99"/>
      <c r="K142" s="99"/>
      <c r="L142" s="99"/>
      <c r="M142" s="99"/>
      <c r="N142" s="99"/>
      <c r="O142" s="99"/>
      <c r="P142" s="99"/>
      <c r="Q142" s="99"/>
      <c r="R142" s="99"/>
      <c r="S142" s="99"/>
      <c r="T142" s="99"/>
      <c r="U142" s="99"/>
      <c r="V142" s="99"/>
      <c r="W142" s="99"/>
      <c r="X142" s="99"/>
      <c r="Y142" s="99"/>
      <c r="Z142" s="66"/>
    </row>
    <row r="143" spans="1:26" ht="12.75" customHeight="1" x14ac:dyDescent="0.2">
      <c r="A143" s="118"/>
      <c r="B143" s="118"/>
      <c r="C143" s="99"/>
      <c r="D143" s="119"/>
      <c r="E143" s="99"/>
      <c r="F143" s="99"/>
      <c r="G143" s="99"/>
      <c r="H143" s="99"/>
      <c r="I143" s="99"/>
      <c r="J143" s="99"/>
      <c r="K143" s="99"/>
      <c r="L143" s="99"/>
      <c r="M143" s="99"/>
      <c r="N143" s="99"/>
      <c r="O143" s="99"/>
      <c r="P143" s="99"/>
      <c r="Q143" s="99"/>
      <c r="R143" s="99"/>
      <c r="S143" s="99"/>
      <c r="T143" s="99"/>
      <c r="U143" s="99"/>
      <c r="V143" s="99"/>
      <c r="W143" s="99"/>
      <c r="X143" s="99"/>
      <c r="Y143" s="99"/>
      <c r="Z143" s="66"/>
    </row>
    <row r="144" spans="1:26" ht="12.75" customHeight="1" x14ac:dyDescent="0.2">
      <c r="A144" s="118"/>
      <c r="B144" s="118"/>
      <c r="C144" s="99"/>
      <c r="D144" s="119"/>
      <c r="E144" s="99"/>
      <c r="F144" s="99"/>
      <c r="G144" s="99"/>
      <c r="H144" s="99"/>
      <c r="I144" s="99"/>
      <c r="J144" s="99"/>
      <c r="K144" s="99"/>
      <c r="L144" s="99"/>
      <c r="M144" s="99"/>
      <c r="N144" s="99"/>
      <c r="O144" s="99"/>
      <c r="P144" s="99"/>
      <c r="Q144" s="99"/>
      <c r="R144" s="99"/>
      <c r="S144" s="99"/>
      <c r="T144" s="99"/>
      <c r="U144" s="99"/>
      <c r="V144" s="99"/>
      <c r="W144" s="99"/>
      <c r="X144" s="99"/>
      <c r="Y144" s="99"/>
      <c r="Z144" s="66"/>
    </row>
    <row r="145" spans="1:26" ht="12.75" customHeight="1" x14ac:dyDescent="0.2">
      <c r="A145" s="118"/>
      <c r="B145" s="118"/>
      <c r="C145" s="99"/>
      <c r="D145" s="119"/>
      <c r="E145" s="99"/>
      <c r="F145" s="99"/>
      <c r="G145" s="99"/>
      <c r="H145" s="99"/>
      <c r="I145" s="99"/>
      <c r="J145" s="99"/>
      <c r="K145" s="99"/>
      <c r="L145" s="99"/>
      <c r="M145" s="99"/>
      <c r="N145" s="99"/>
      <c r="O145" s="99"/>
      <c r="P145" s="99"/>
      <c r="Q145" s="99"/>
      <c r="R145" s="99"/>
      <c r="S145" s="99"/>
      <c r="T145" s="99"/>
      <c r="U145" s="99"/>
      <c r="V145" s="99"/>
      <c r="W145" s="99"/>
      <c r="X145" s="99"/>
      <c r="Y145" s="99"/>
      <c r="Z145" s="66"/>
    </row>
    <row r="146" spans="1:26" ht="12.75" customHeight="1" x14ac:dyDescent="0.2">
      <c r="A146" s="118"/>
      <c r="B146" s="118"/>
      <c r="C146" s="99"/>
      <c r="D146" s="119"/>
      <c r="E146" s="99"/>
      <c r="F146" s="99"/>
      <c r="G146" s="99"/>
      <c r="H146" s="99"/>
      <c r="I146" s="99"/>
      <c r="J146" s="99"/>
      <c r="K146" s="99"/>
      <c r="L146" s="99"/>
      <c r="M146" s="99"/>
      <c r="N146" s="99"/>
      <c r="O146" s="99"/>
      <c r="P146" s="99"/>
      <c r="Q146" s="99"/>
      <c r="R146" s="99"/>
      <c r="S146" s="99"/>
      <c r="T146" s="99"/>
      <c r="U146" s="99"/>
      <c r="V146" s="99"/>
      <c r="W146" s="99"/>
      <c r="X146" s="99"/>
      <c r="Y146" s="99"/>
      <c r="Z146" s="66"/>
    </row>
    <row r="147" spans="1:26" ht="12.75" customHeight="1" x14ac:dyDescent="0.2">
      <c r="A147" s="118"/>
      <c r="B147" s="118"/>
      <c r="C147" s="99"/>
      <c r="D147" s="119"/>
      <c r="E147" s="99"/>
      <c r="F147" s="99"/>
      <c r="G147" s="99"/>
      <c r="H147" s="99"/>
      <c r="I147" s="99"/>
      <c r="J147" s="99"/>
      <c r="K147" s="99"/>
      <c r="L147" s="99"/>
      <c r="M147" s="99"/>
      <c r="N147" s="99"/>
      <c r="O147" s="99"/>
      <c r="P147" s="99"/>
      <c r="Q147" s="99"/>
      <c r="R147" s="99"/>
      <c r="S147" s="99"/>
      <c r="T147" s="99"/>
      <c r="U147" s="99"/>
      <c r="V147" s="99"/>
      <c r="W147" s="99"/>
      <c r="X147" s="99"/>
      <c r="Y147" s="99"/>
      <c r="Z147" s="66"/>
    </row>
    <row r="148" spans="1:26" ht="12.75" customHeight="1" x14ac:dyDescent="0.2">
      <c r="A148" s="118"/>
      <c r="B148" s="118"/>
      <c r="C148" s="99"/>
      <c r="D148" s="119"/>
      <c r="E148" s="99"/>
      <c r="F148" s="99"/>
      <c r="G148" s="99"/>
      <c r="H148" s="99"/>
      <c r="I148" s="99"/>
      <c r="J148" s="99"/>
      <c r="K148" s="99"/>
      <c r="L148" s="99"/>
      <c r="M148" s="99"/>
      <c r="N148" s="99"/>
      <c r="O148" s="99"/>
      <c r="P148" s="99"/>
      <c r="Q148" s="99"/>
      <c r="R148" s="99"/>
      <c r="S148" s="99"/>
      <c r="T148" s="99"/>
      <c r="U148" s="99"/>
      <c r="V148" s="99"/>
      <c r="W148" s="99"/>
      <c r="X148" s="99"/>
      <c r="Y148" s="99"/>
      <c r="Z148" s="66"/>
    </row>
    <row r="149" spans="1:26" ht="12.75" customHeight="1" x14ac:dyDescent="0.2">
      <c r="A149" s="118"/>
      <c r="B149" s="118"/>
      <c r="C149" s="99"/>
      <c r="D149" s="119"/>
      <c r="E149" s="99"/>
      <c r="F149" s="99"/>
      <c r="G149" s="99"/>
      <c r="H149" s="99"/>
      <c r="I149" s="99"/>
      <c r="J149" s="99"/>
      <c r="K149" s="99"/>
      <c r="L149" s="99"/>
      <c r="M149" s="99"/>
      <c r="N149" s="99"/>
      <c r="O149" s="99"/>
      <c r="P149" s="99"/>
      <c r="Q149" s="99"/>
      <c r="R149" s="99"/>
      <c r="S149" s="99"/>
      <c r="T149" s="99"/>
      <c r="U149" s="99"/>
      <c r="V149" s="99"/>
      <c r="W149" s="99"/>
      <c r="X149" s="99"/>
      <c r="Y149" s="99"/>
      <c r="Z149" s="66"/>
    </row>
    <row r="150" spans="1:26" ht="12.75" customHeight="1" x14ac:dyDescent="0.2">
      <c r="A150" s="118"/>
      <c r="B150" s="118"/>
      <c r="C150" s="99"/>
      <c r="D150" s="119"/>
      <c r="E150" s="99"/>
      <c r="F150" s="99"/>
      <c r="G150" s="99"/>
      <c r="H150" s="99"/>
      <c r="I150" s="99"/>
      <c r="J150" s="99"/>
      <c r="K150" s="99"/>
      <c r="L150" s="99"/>
      <c r="M150" s="99"/>
      <c r="N150" s="99"/>
      <c r="O150" s="99"/>
      <c r="P150" s="99"/>
      <c r="Q150" s="99"/>
      <c r="R150" s="99"/>
      <c r="S150" s="99"/>
      <c r="T150" s="99"/>
      <c r="U150" s="99"/>
      <c r="V150" s="99"/>
      <c r="W150" s="99"/>
      <c r="X150" s="99"/>
      <c r="Y150" s="99"/>
      <c r="Z150" s="66"/>
    </row>
    <row r="151" spans="1:26" ht="12.75" customHeight="1" x14ac:dyDescent="0.2">
      <c r="A151" s="118"/>
      <c r="B151" s="118"/>
      <c r="C151" s="99"/>
      <c r="D151" s="119"/>
      <c r="E151" s="99"/>
      <c r="F151" s="99"/>
      <c r="G151" s="99"/>
      <c r="H151" s="99"/>
      <c r="I151" s="99"/>
      <c r="J151" s="99"/>
      <c r="K151" s="99"/>
      <c r="L151" s="99"/>
      <c r="M151" s="99"/>
      <c r="N151" s="99"/>
      <c r="O151" s="99"/>
      <c r="P151" s="99"/>
      <c r="Q151" s="99"/>
      <c r="R151" s="99"/>
      <c r="S151" s="99"/>
      <c r="T151" s="99"/>
      <c r="U151" s="99"/>
      <c r="V151" s="99"/>
      <c r="W151" s="99"/>
      <c r="X151" s="99"/>
      <c r="Y151" s="99"/>
      <c r="Z151" s="66"/>
    </row>
    <row r="152" spans="1:26" ht="12.75" customHeight="1" x14ac:dyDescent="0.2">
      <c r="A152" s="118"/>
      <c r="B152" s="118"/>
      <c r="C152" s="99"/>
      <c r="D152" s="119"/>
      <c r="E152" s="99"/>
      <c r="F152" s="99"/>
      <c r="G152" s="99"/>
      <c r="H152" s="99"/>
      <c r="I152" s="99"/>
      <c r="J152" s="99"/>
      <c r="K152" s="99"/>
      <c r="L152" s="99"/>
      <c r="M152" s="99"/>
      <c r="N152" s="99"/>
      <c r="O152" s="99"/>
      <c r="P152" s="99"/>
      <c r="Q152" s="99"/>
      <c r="R152" s="99"/>
      <c r="S152" s="99"/>
      <c r="T152" s="99"/>
      <c r="U152" s="99"/>
      <c r="V152" s="99"/>
      <c r="W152" s="99"/>
      <c r="X152" s="99"/>
      <c r="Y152" s="99"/>
      <c r="Z152" s="66"/>
    </row>
    <row r="153" spans="1:26" ht="12.75" customHeight="1" x14ac:dyDescent="0.2">
      <c r="A153" s="118"/>
      <c r="B153" s="118"/>
      <c r="C153" s="99"/>
      <c r="D153" s="119"/>
      <c r="E153" s="99"/>
      <c r="F153" s="99"/>
      <c r="G153" s="99"/>
      <c r="H153" s="99"/>
      <c r="I153" s="99"/>
      <c r="J153" s="99"/>
      <c r="K153" s="99"/>
      <c r="L153" s="99"/>
      <c r="M153" s="99"/>
      <c r="N153" s="99"/>
      <c r="O153" s="99"/>
      <c r="P153" s="99"/>
      <c r="Q153" s="99"/>
      <c r="R153" s="99"/>
      <c r="S153" s="99"/>
      <c r="T153" s="99"/>
      <c r="U153" s="99"/>
      <c r="V153" s="99"/>
      <c r="W153" s="99"/>
      <c r="X153" s="99"/>
      <c r="Y153" s="99"/>
      <c r="Z153" s="66"/>
    </row>
    <row r="154" spans="1:26" ht="12.75" customHeight="1" x14ac:dyDescent="0.2">
      <c r="A154" s="118"/>
      <c r="B154" s="118"/>
      <c r="C154" s="99"/>
      <c r="D154" s="119"/>
      <c r="E154" s="99"/>
      <c r="F154" s="99"/>
      <c r="G154" s="99"/>
      <c r="H154" s="99"/>
      <c r="I154" s="99"/>
      <c r="J154" s="99"/>
      <c r="K154" s="99"/>
      <c r="L154" s="99"/>
      <c r="M154" s="99"/>
      <c r="N154" s="99"/>
      <c r="O154" s="99"/>
      <c r="P154" s="99"/>
      <c r="Q154" s="99"/>
      <c r="R154" s="99"/>
      <c r="S154" s="99"/>
      <c r="T154" s="99"/>
      <c r="U154" s="99"/>
      <c r="V154" s="99"/>
      <c r="W154" s="99"/>
      <c r="X154" s="99"/>
      <c r="Y154" s="99"/>
      <c r="Z154" s="66"/>
    </row>
    <row r="155" spans="1:26" ht="12.75" customHeight="1" x14ac:dyDescent="0.2">
      <c r="A155" s="118"/>
      <c r="B155" s="118"/>
      <c r="C155" s="99"/>
      <c r="D155" s="119"/>
      <c r="E155" s="99"/>
      <c r="F155" s="99"/>
      <c r="G155" s="99"/>
      <c r="H155" s="99"/>
      <c r="I155" s="99"/>
      <c r="J155" s="99"/>
      <c r="K155" s="99"/>
      <c r="L155" s="99"/>
      <c r="M155" s="99"/>
      <c r="N155" s="99"/>
      <c r="O155" s="99"/>
      <c r="P155" s="99"/>
      <c r="Q155" s="99"/>
      <c r="R155" s="99"/>
      <c r="S155" s="99"/>
      <c r="T155" s="99"/>
      <c r="U155" s="99"/>
      <c r="V155" s="99"/>
      <c r="W155" s="99"/>
      <c r="X155" s="99"/>
      <c r="Y155" s="99"/>
      <c r="Z155" s="66"/>
    </row>
    <row r="156" spans="1:26" ht="12.75" customHeight="1" x14ac:dyDescent="0.2">
      <c r="A156" s="118"/>
      <c r="B156" s="118"/>
      <c r="C156" s="99"/>
      <c r="D156" s="119"/>
      <c r="E156" s="99"/>
      <c r="F156" s="99"/>
      <c r="G156" s="99"/>
      <c r="H156" s="99"/>
      <c r="I156" s="99"/>
      <c r="J156" s="99"/>
      <c r="K156" s="99"/>
      <c r="L156" s="99"/>
      <c r="M156" s="99"/>
      <c r="N156" s="99"/>
      <c r="O156" s="99"/>
      <c r="P156" s="99"/>
      <c r="Q156" s="99"/>
      <c r="R156" s="99"/>
      <c r="S156" s="99"/>
      <c r="T156" s="99"/>
      <c r="U156" s="99"/>
      <c r="V156" s="99"/>
      <c r="W156" s="99"/>
      <c r="X156" s="99"/>
      <c r="Y156" s="99"/>
      <c r="Z156" s="66"/>
    </row>
    <row r="157" spans="1:26" ht="12.75" customHeight="1" x14ac:dyDescent="0.2">
      <c r="A157" s="118"/>
      <c r="B157" s="118"/>
      <c r="C157" s="99"/>
      <c r="D157" s="119"/>
      <c r="E157" s="99"/>
      <c r="F157" s="99"/>
      <c r="G157" s="99"/>
      <c r="H157" s="99"/>
      <c r="I157" s="99"/>
      <c r="J157" s="99"/>
      <c r="K157" s="99"/>
      <c r="L157" s="99"/>
      <c r="M157" s="99"/>
      <c r="N157" s="99"/>
      <c r="O157" s="99"/>
      <c r="P157" s="99"/>
      <c r="Q157" s="99"/>
      <c r="R157" s="99"/>
      <c r="S157" s="99"/>
      <c r="T157" s="99"/>
      <c r="U157" s="99"/>
      <c r="V157" s="99"/>
      <c r="W157" s="99"/>
      <c r="X157" s="99"/>
      <c r="Y157" s="99"/>
      <c r="Z157" s="66"/>
    </row>
    <row r="158" spans="1:26" ht="12.75" customHeight="1" x14ac:dyDescent="0.2">
      <c r="A158" s="118"/>
      <c r="B158" s="118"/>
      <c r="C158" s="99"/>
      <c r="D158" s="119"/>
      <c r="E158" s="99"/>
      <c r="F158" s="99"/>
      <c r="G158" s="99"/>
      <c r="H158" s="99"/>
      <c r="I158" s="99"/>
      <c r="J158" s="99"/>
      <c r="K158" s="99"/>
      <c r="L158" s="99"/>
      <c r="M158" s="99"/>
      <c r="N158" s="99"/>
      <c r="O158" s="99"/>
      <c r="P158" s="99"/>
      <c r="Q158" s="99"/>
      <c r="R158" s="99"/>
      <c r="S158" s="99"/>
      <c r="T158" s="99"/>
      <c r="U158" s="99"/>
      <c r="V158" s="99"/>
      <c r="W158" s="99"/>
      <c r="X158" s="99"/>
      <c r="Y158" s="99"/>
      <c r="Z158" s="66"/>
    </row>
    <row r="159" spans="1:26" ht="12.75" customHeight="1" x14ac:dyDescent="0.2">
      <c r="A159" s="118"/>
      <c r="B159" s="118"/>
      <c r="C159" s="99"/>
      <c r="D159" s="119"/>
      <c r="E159" s="99"/>
      <c r="F159" s="99"/>
      <c r="G159" s="99"/>
      <c r="H159" s="99"/>
      <c r="I159" s="99"/>
      <c r="J159" s="99"/>
      <c r="K159" s="99"/>
      <c r="L159" s="99"/>
      <c r="M159" s="99"/>
      <c r="N159" s="99"/>
      <c r="O159" s="99"/>
      <c r="P159" s="99"/>
      <c r="Q159" s="99"/>
      <c r="R159" s="99"/>
      <c r="S159" s="99"/>
      <c r="T159" s="99"/>
      <c r="U159" s="99"/>
      <c r="V159" s="99"/>
      <c r="W159" s="99"/>
      <c r="X159" s="99"/>
      <c r="Y159" s="99"/>
      <c r="Z159" s="66"/>
    </row>
    <row r="160" spans="1:26" ht="12.75" customHeight="1" x14ac:dyDescent="0.2">
      <c r="A160" s="118"/>
      <c r="B160" s="118"/>
      <c r="C160" s="99"/>
      <c r="D160" s="119"/>
      <c r="E160" s="99"/>
      <c r="F160" s="99"/>
      <c r="G160" s="99"/>
      <c r="H160" s="99"/>
      <c r="I160" s="99"/>
      <c r="J160" s="99"/>
      <c r="K160" s="99"/>
      <c r="L160" s="99"/>
      <c r="M160" s="99"/>
      <c r="N160" s="99"/>
      <c r="O160" s="99"/>
      <c r="P160" s="99"/>
      <c r="Q160" s="99"/>
      <c r="R160" s="99"/>
      <c r="S160" s="99"/>
      <c r="T160" s="99"/>
      <c r="U160" s="99"/>
      <c r="V160" s="99"/>
      <c r="W160" s="99"/>
      <c r="X160" s="99"/>
      <c r="Y160" s="99"/>
      <c r="Z160" s="66"/>
    </row>
    <row r="161" spans="1:26" ht="12.75" customHeight="1" x14ac:dyDescent="0.2">
      <c r="A161" s="118"/>
      <c r="B161" s="118"/>
      <c r="C161" s="99"/>
      <c r="D161" s="119"/>
      <c r="E161" s="99"/>
      <c r="F161" s="99"/>
      <c r="G161" s="99"/>
      <c r="H161" s="99"/>
      <c r="I161" s="99"/>
      <c r="J161" s="99"/>
      <c r="K161" s="99"/>
      <c r="L161" s="99"/>
      <c r="M161" s="99"/>
      <c r="N161" s="99"/>
      <c r="O161" s="99"/>
      <c r="P161" s="99"/>
      <c r="Q161" s="99"/>
      <c r="R161" s="99"/>
      <c r="S161" s="99"/>
      <c r="T161" s="99"/>
      <c r="U161" s="99"/>
      <c r="V161" s="99"/>
      <c r="W161" s="99"/>
      <c r="X161" s="99"/>
      <c r="Y161" s="99"/>
      <c r="Z161" s="66"/>
    </row>
    <row r="162" spans="1:26" ht="12.75" customHeight="1" x14ac:dyDescent="0.2">
      <c r="A162" s="118"/>
      <c r="B162" s="118"/>
      <c r="C162" s="99"/>
      <c r="D162" s="119"/>
      <c r="E162" s="99"/>
      <c r="F162" s="99"/>
      <c r="G162" s="99"/>
      <c r="H162" s="99"/>
      <c r="I162" s="99"/>
      <c r="J162" s="99"/>
      <c r="K162" s="99"/>
      <c r="L162" s="99"/>
      <c r="M162" s="99"/>
      <c r="N162" s="99"/>
      <c r="O162" s="99"/>
      <c r="P162" s="99"/>
      <c r="Q162" s="99"/>
      <c r="R162" s="99"/>
      <c r="S162" s="99"/>
      <c r="T162" s="99"/>
      <c r="U162" s="99"/>
      <c r="V162" s="99"/>
      <c r="W162" s="99"/>
      <c r="X162" s="99"/>
      <c r="Y162" s="99"/>
      <c r="Z162" s="66"/>
    </row>
    <row r="163" spans="1:26" ht="12.75" customHeight="1" x14ac:dyDescent="0.2">
      <c r="A163" s="118"/>
      <c r="B163" s="118"/>
      <c r="C163" s="99"/>
      <c r="D163" s="119"/>
      <c r="E163" s="99"/>
      <c r="F163" s="99"/>
      <c r="G163" s="99"/>
      <c r="H163" s="99"/>
      <c r="I163" s="99"/>
      <c r="J163" s="99"/>
      <c r="K163" s="99"/>
      <c r="L163" s="99"/>
      <c r="M163" s="99"/>
      <c r="N163" s="99"/>
      <c r="O163" s="99"/>
      <c r="P163" s="99"/>
      <c r="Q163" s="99"/>
      <c r="R163" s="99"/>
      <c r="S163" s="99"/>
      <c r="T163" s="99"/>
      <c r="U163" s="99"/>
      <c r="V163" s="99"/>
      <c r="W163" s="99"/>
      <c r="X163" s="99"/>
      <c r="Y163" s="99"/>
      <c r="Z163" s="66"/>
    </row>
    <row r="164" spans="1:26" ht="12.75" customHeight="1" x14ac:dyDescent="0.2">
      <c r="A164" s="118"/>
      <c r="B164" s="118"/>
      <c r="C164" s="99"/>
      <c r="D164" s="119"/>
      <c r="E164" s="99"/>
      <c r="F164" s="99"/>
      <c r="G164" s="99"/>
      <c r="H164" s="99"/>
      <c r="I164" s="99"/>
      <c r="J164" s="99"/>
      <c r="K164" s="99"/>
      <c r="L164" s="99"/>
      <c r="M164" s="99"/>
      <c r="N164" s="99"/>
      <c r="O164" s="99"/>
      <c r="P164" s="99"/>
      <c r="Q164" s="99"/>
      <c r="R164" s="99"/>
      <c r="S164" s="99"/>
      <c r="T164" s="99"/>
      <c r="U164" s="99"/>
      <c r="V164" s="99"/>
      <c r="W164" s="99"/>
      <c r="X164" s="99"/>
      <c r="Y164" s="99"/>
      <c r="Z164" s="66"/>
    </row>
    <row r="165" spans="1:26" ht="12.75" customHeight="1" x14ac:dyDescent="0.2">
      <c r="A165" s="118"/>
      <c r="B165" s="118"/>
      <c r="C165" s="99"/>
      <c r="D165" s="119"/>
      <c r="E165" s="99"/>
      <c r="F165" s="99"/>
      <c r="G165" s="99"/>
      <c r="H165" s="99"/>
      <c r="I165" s="99"/>
      <c r="J165" s="99"/>
      <c r="K165" s="99"/>
      <c r="L165" s="99"/>
      <c r="M165" s="99"/>
      <c r="N165" s="99"/>
      <c r="O165" s="99"/>
      <c r="P165" s="99"/>
      <c r="Q165" s="99"/>
      <c r="R165" s="99"/>
      <c r="S165" s="99"/>
      <c r="T165" s="99"/>
      <c r="U165" s="99"/>
      <c r="V165" s="99"/>
      <c r="W165" s="99"/>
      <c r="X165" s="99"/>
      <c r="Y165" s="99"/>
      <c r="Z165" s="66"/>
    </row>
    <row r="166" spans="1:26" ht="12.75" customHeight="1" x14ac:dyDescent="0.2">
      <c r="A166" s="118"/>
      <c r="B166" s="118"/>
      <c r="C166" s="99"/>
      <c r="D166" s="119"/>
      <c r="E166" s="99"/>
      <c r="F166" s="99"/>
      <c r="G166" s="99"/>
      <c r="H166" s="99"/>
      <c r="I166" s="99"/>
      <c r="J166" s="99"/>
      <c r="K166" s="99"/>
      <c r="L166" s="99"/>
      <c r="M166" s="99"/>
      <c r="N166" s="99"/>
      <c r="O166" s="99"/>
      <c r="P166" s="99"/>
      <c r="Q166" s="99"/>
      <c r="R166" s="99"/>
      <c r="S166" s="99"/>
      <c r="T166" s="99"/>
      <c r="U166" s="99"/>
      <c r="V166" s="99"/>
      <c r="W166" s="99"/>
      <c r="X166" s="99"/>
      <c r="Y166" s="99"/>
      <c r="Z166" s="66"/>
    </row>
    <row r="167" spans="1:26" ht="12.75" customHeight="1" x14ac:dyDescent="0.2">
      <c r="A167" s="118"/>
      <c r="B167" s="118"/>
      <c r="C167" s="99"/>
      <c r="D167" s="119"/>
      <c r="E167" s="99"/>
      <c r="F167" s="99"/>
      <c r="G167" s="99"/>
      <c r="H167" s="99"/>
      <c r="I167" s="99"/>
      <c r="J167" s="99"/>
      <c r="K167" s="99"/>
      <c r="L167" s="99"/>
      <c r="M167" s="99"/>
      <c r="N167" s="99"/>
      <c r="O167" s="99"/>
      <c r="P167" s="99"/>
      <c r="Q167" s="99"/>
      <c r="R167" s="99"/>
      <c r="S167" s="99"/>
      <c r="T167" s="99"/>
      <c r="U167" s="99"/>
      <c r="V167" s="99"/>
      <c r="W167" s="99"/>
      <c r="X167" s="99"/>
      <c r="Y167" s="99"/>
      <c r="Z167" s="66"/>
    </row>
    <row r="168" spans="1:26" ht="12.75" customHeight="1" x14ac:dyDescent="0.2">
      <c r="A168" s="118"/>
      <c r="B168" s="118"/>
      <c r="C168" s="99"/>
      <c r="D168" s="119"/>
      <c r="E168" s="99"/>
      <c r="F168" s="99"/>
      <c r="G168" s="99"/>
      <c r="H168" s="99"/>
      <c r="I168" s="99"/>
      <c r="J168" s="99"/>
      <c r="K168" s="99"/>
      <c r="L168" s="99"/>
      <c r="M168" s="99"/>
      <c r="N168" s="99"/>
      <c r="O168" s="99"/>
      <c r="P168" s="99"/>
      <c r="Q168" s="99"/>
      <c r="R168" s="99"/>
      <c r="S168" s="99"/>
      <c r="T168" s="99"/>
      <c r="U168" s="99"/>
      <c r="V168" s="99"/>
      <c r="W168" s="99"/>
      <c r="X168" s="99"/>
      <c r="Y168" s="99"/>
      <c r="Z168" s="66"/>
    </row>
    <row r="169" spans="1:26" ht="12.75" customHeight="1" x14ac:dyDescent="0.2">
      <c r="A169" s="118"/>
      <c r="B169" s="118"/>
      <c r="C169" s="99"/>
      <c r="D169" s="119"/>
      <c r="E169" s="99"/>
      <c r="F169" s="99"/>
      <c r="G169" s="99"/>
      <c r="H169" s="99"/>
      <c r="I169" s="99"/>
      <c r="J169" s="99"/>
      <c r="K169" s="99"/>
      <c r="L169" s="99"/>
      <c r="M169" s="99"/>
      <c r="N169" s="99"/>
      <c r="O169" s="99"/>
      <c r="P169" s="99"/>
      <c r="Q169" s="99"/>
      <c r="R169" s="99"/>
      <c r="S169" s="99"/>
      <c r="T169" s="99"/>
      <c r="U169" s="99"/>
      <c r="V169" s="99"/>
      <c r="W169" s="99"/>
      <c r="X169" s="99"/>
      <c r="Y169" s="99"/>
      <c r="Z169" s="66"/>
    </row>
    <row r="170" spans="1:26" ht="12.75" customHeight="1" x14ac:dyDescent="0.2">
      <c r="A170" s="118"/>
      <c r="B170" s="118"/>
      <c r="C170" s="99"/>
      <c r="D170" s="119"/>
      <c r="E170" s="99"/>
      <c r="F170" s="99"/>
      <c r="G170" s="99"/>
      <c r="H170" s="99"/>
      <c r="I170" s="99"/>
      <c r="J170" s="99"/>
      <c r="K170" s="99"/>
      <c r="L170" s="99"/>
      <c r="M170" s="99"/>
      <c r="N170" s="99"/>
      <c r="O170" s="99"/>
      <c r="P170" s="99"/>
      <c r="Q170" s="99"/>
      <c r="R170" s="99"/>
      <c r="S170" s="99"/>
      <c r="T170" s="99"/>
      <c r="U170" s="99"/>
      <c r="V170" s="99"/>
      <c r="W170" s="99"/>
      <c r="X170" s="99"/>
      <c r="Y170" s="99"/>
      <c r="Z170" s="66"/>
    </row>
    <row r="171" spans="1:26" ht="12.75" customHeight="1" x14ac:dyDescent="0.2">
      <c r="A171" s="118"/>
      <c r="B171" s="118"/>
      <c r="C171" s="99"/>
      <c r="D171" s="119"/>
      <c r="E171" s="99"/>
      <c r="F171" s="99"/>
      <c r="G171" s="99"/>
      <c r="H171" s="99"/>
      <c r="I171" s="99"/>
      <c r="J171" s="99"/>
      <c r="K171" s="99"/>
      <c r="L171" s="99"/>
      <c r="M171" s="99"/>
      <c r="N171" s="99"/>
      <c r="O171" s="99"/>
      <c r="P171" s="99"/>
      <c r="Q171" s="99"/>
      <c r="R171" s="99"/>
      <c r="S171" s="99"/>
      <c r="T171" s="99"/>
      <c r="U171" s="99"/>
      <c r="V171" s="99"/>
      <c r="W171" s="99"/>
      <c r="X171" s="99"/>
      <c r="Y171" s="99"/>
      <c r="Z171" s="66"/>
    </row>
    <row r="172" spans="1:26" ht="12.75" customHeight="1" x14ac:dyDescent="0.2">
      <c r="A172" s="118"/>
      <c r="B172" s="118"/>
      <c r="C172" s="99"/>
      <c r="D172" s="119"/>
      <c r="E172" s="99"/>
      <c r="F172" s="99"/>
      <c r="G172" s="99"/>
      <c r="H172" s="99"/>
      <c r="I172" s="99"/>
      <c r="J172" s="99"/>
      <c r="K172" s="99"/>
      <c r="L172" s="99"/>
      <c r="M172" s="99"/>
      <c r="N172" s="99"/>
      <c r="O172" s="99"/>
      <c r="P172" s="99"/>
      <c r="Q172" s="99"/>
      <c r="R172" s="99"/>
      <c r="S172" s="99"/>
      <c r="T172" s="99"/>
      <c r="U172" s="99"/>
      <c r="V172" s="99"/>
      <c r="W172" s="99"/>
      <c r="X172" s="99"/>
      <c r="Y172" s="99"/>
      <c r="Z172" s="66"/>
    </row>
    <row r="173" spans="1:26" ht="12.75" customHeight="1" x14ac:dyDescent="0.2">
      <c r="A173" s="118"/>
      <c r="B173" s="118"/>
      <c r="C173" s="99"/>
      <c r="D173" s="119"/>
      <c r="E173" s="99"/>
      <c r="F173" s="99"/>
      <c r="G173" s="99"/>
      <c r="H173" s="99"/>
      <c r="I173" s="99"/>
      <c r="J173" s="99"/>
      <c r="K173" s="99"/>
      <c r="L173" s="99"/>
      <c r="M173" s="99"/>
      <c r="N173" s="99"/>
      <c r="O173" s="99"/>
      <c r="P173" s="99"/>
      <c r="Q173" s="99"/>
      <c r="R173" s="99"/>
      <c r="S173" s="99"/>
      <c r="T173" s="99"/>
      <c r="U173" s="99"/>
      <c r="V173" s="99"/>
      <c r="W173" s="99"/>
      <c r="X173" s="99"/>
      <c r="Y173" s="99"/>
      <c r="Z173" s="66"/>
    </row>
    <row r="174" spans="1:26" ht="12.75" customHeight="1" x14ac:dyDescent="0.2">
      <c r="A174" s="118"/>
      <c r="B174" s="118"/>
      <c r="C174" s="99"/>
      <c r="D174" s="119"/>
      <c r="E174" s="99"/>
      <c r="F174" s="99"/>
      <c r="G174" s="99"/>
      <c r="H174" s="99"/>
      <c r="I174" s="99"/>
      <c r="J174" s="99"/>
      <c r="K174" s="99"/>
      <c r="L174" s="99"/>
      <c r="M174" s="99"/>
      <c r="N174" s="99"/>
      <c r="O174" s="99"/>
      <c r="P174" s="99"/>
      <c r="Q174" s="99"/>
      <c r="R174" s="99"/>
      <c r="S174" s="99"/>
      <c r="T174" s="99"/>
      <c r="U174" s="99"/>
      <c r="V174" s="99"/>
      <c r="W174" s="99"/>
      <c r="X174" s="99"/>
      <c r="Y174" s="99"/>
      <c r="Z174" s="66"/>
    </row>
    <row r="175" spans="1:26" ht="12.75" customHeight="1" x14ac:dyDescent="0.2">
      <c r="A175" s="118"/>
      <c r="B175" s="118"/>
      <c r="C175" s="99"/>
      <c r="D175" s="119"/>
      <c r="E175" s="99"/>
      <c r="F175" s="99"/>
      <c r="G175" s="99"/>
      <c r="H175" s="99"/>
      <c r="I175" s="99"/>
      <c r="J175" s="99"/>
      <c r="K175" s="99"/>
      <c r="L175" s="99"/>
      <c r="M175" s="99"/>
      <c r="N175" s="99"/>
      <c r="O175" s="99"/>
      <c r="P175" s="99"/>
      <c r="Q175" s="99"/>
      <c r="R175" s="99"/>
      <c r="S175" s="99"/>
      <c r="T175" s="99"/>
      <c r="U175" s="99"/>
      <c r="V175" s="99"/>
      <c r="W175" s="99"/>
      <c r="X175" s="99"/>
      <c r="Y175" s="99"/>
      <c r="Z175" s="66"/>
    </row>
    <row r="176" spans="1:26" ht="12.75" customHeight="1" x14ac:dyDescent="0.2">
      <c r="A176" s="118"/>
      <c r="B176" s="118"/>
      <c r="C176" s="99"/>
      <c r="D176" s="119"/>
      <c r="E176" s="99"/>
      <c r="F176" s="99"/>
      <c r="G176" s="99"/>
      <c r="H176" s="99"/>
      <c r="I176" s="99"/>
      <c r="J176" s="99"/>
      <c r="K176" s="99"/>
      <c r="L176" s="99"/>
      <c r="M176" s="99"/>
      <c r="N176" s="99"/>
      <c r="O176" s="99"/>
      <c r="P176" s="99"/>
      <c r="Q176" s="99"/>
      <c r="R176" s="99"/>
      <c r="S176" s="99"/>
      <c r="T176" s="99"/>
      <c r="U176" s="99"/>
      <c r="V176" s="99"/>
      <c r="W176" s="99"/>
      <c r="X176" s="99"/>
      <c r="Y176" s="99"/>
      <c r="Z176" s="66"/>
    </row>
    <row r="177" spans="1:26" ht="12.75" customHeight="1" x14ac:dyDescent="0.2">
      <c r="A177" s="118"/>
      <c r="B177" s="118"/>
      <c r="C177" s="99"/>
      <c r="D177" s="119"/>
      <c r="E177" s="99"/>
      <c r="F177" s="99"/>
      <c r="G177" s="99"/>
      <c r="H177" s="99"/>
      <c r="I177" s="99"/>
      <c r="J177" s="99"/>
      <c r="K177" s="99"/>
      <c r="L177" s="99"/>
      <c r="M177" s="99"/>
      <c r="N177" s="99"/>
      <c r="O177" s="99"/>
      <c r="P177" s="99"/>
      <c r="Q177" s="99"/>
      <c r="R177" s="99"/>
      <c r="S177" s="99"/>
      <c r="T177" s="99"/>
      <c r="U177" s="99"/>
      <c r="V177" s="99"/>
      <c r="W177" s="99"/>
      <c r="X177" s="99"/>
      <c r="Y177" s="99"/>
      <c r="Z177" s="66"/>
    </row>
    <row r="178" spans="1:26" ht="12.75" customHeight="1" x14ac:dyDescent="0.2">
      <c r="A178" s="118"/>
      <c r="B178" s="118"/>
      <c r="C178" s="99"/>
      <c r="D178" s="119"/>
      <c r="E178" s="99"/>
      <c r="F178" s="99"/>
      <c r="G178" s="99"/>
      <c r="H178" s="99"/>
      <c r="I178" s="99"/>
      <c r="J178" s="99"/>
      <c r="K178" s="99"/>
      <c r="L178" s="99"/>
      <c r="M178" s="99"/>
      <c r="N178" s="99"/>
      <c r="O178" s="99"/>
      <c r="P178" s="99"/>
      <c r="Q178" s="99"/>
      <c r="R178" s="99"/>
      <c r="S178" s="99"/>
      <c r="T178" s="99"/>
      <c r="U178" s="99"/>
      <c r="V178" s="99"/>
      <c r="W178" s="99"/>
      <c r="X178" s="99"/>
      <c r="Y178" s="99"/>
      <c r="Z178" s="66"/>
    </row>
    <row r="179" spans="1:26" ht="12.75" customHeight="1" x14ac:dyDescent="0.2">
      <c r="A179" s="118"/>
      <c r="B179" s="118"/>
      <c r="C179" s="99"/>
      <c r="D179" s="119"/>
      <c r="E179" s="99"/>
      <c r="F179" s="99"/>
      <c r="G179" s="99"/>
      <c r="H179" s="99"/>
      <c r="I179" s="99"/>
      <c r="J179" s="99"/>
      <c r="K179" s="99"/>
      <c r="L179" s="99"/>
      <c r="M179" s="99"/>
      <c r="N179" s="99"/>
      <c r="O179" s="99"/>
      <c r="P179" s="99"/>
      <c r="Q179" s="99"/>
      <c r="R179" s="99"/>
      <c r="S179" s="99"/>
      <c r="T179" s="99"/>
      <c r="U179" s="99"/>
      <c r="V179" s="99"/>
      <c r="W179" s="99"/>
      <c r="X179" s="99"/>
      <c r="Y179" s="99"/>
      <c r="Z179" s="66"/>
    </row>
    <row r="180" spans="1:26" ht="12.75" customHeight="1" x14ac:dyDescent="0.2">
      <c r="A180" s="118"/>
      <c r="B180" s="118"/>
      <c r="C180" s="99"/>
      <c r="D180" s="119"/>
      <c r="E180" s="99"/>
      <c r="F180" s="99"/>
      <c r="G180" s="99"/>
      <c r="H180" s="99"/>
      <c r="I180" s="99"/>
      <c r="J180" s="99"/>
      <c r="K180" s="99"/>
      <c r="L180" s="99"/>
      <c r="M180" s="99"/>
      <c r="N180" s="99"/>
      <c r="O180" s="99"/>
      <c r="P180" s="99"/>
      <c r="Q180" s="99"/>
      <c r="R180" s="99"/>
      <c r="S180" s="99"/>
      <c r="T180" s="99"/>
      <c r="U180" s="99"/>
      <c r="V180" s="99"/>
      <c r="W180" s="99"/>
      <c r="X180" s="99"/>
      <c r="Y180" s="99"/>
      <c r="Z180" s="66"/>
    </row>
    <row r="181" spans="1:26" ht="12.75" customHeight="1" x14ac:dyDescent="0.2">
      <c r="A181" s="118"/>
      <c r="B181" s="118"/>
      <c r="C181" s="99"/>
      <c r="D181" s="119"/>
      <c r="E181" s="99"/>
      <c r="F181" s="99"/>
      <c r="G181" s="99"/>
      <c r="H181" s="99"/>
      <c r="I181" s="99"/>
      <c r="J181" s="99"/>
      <c r="K181" s="99"/>
      <c r="L181" s="99"/>
      <c r="M181" s="99"/>
      <c r="N181" s="99"/>
      <c r="O181" s="99"/>
      <c r="P181" s="99"/>
      <c r="Q181" s="99"/>
      <c r="R181" s="99"/>
      <c r="S181" s="99"/>
      <c r="T181" s="99"/>
      <c r="U181" s="99"/>
      <c r="V181" s="99"/>
      <c r="W181" s="99"/>
      <c r="X181" s="99"/>
      <c r="Y181" s="99"/>
      <c r="Z181" s="66"/>
    </row>
    <row r="182" spans="1:26" ht="12.75" customHeight="1" x14ac:dyDescent="0.2">
      <c r="A182" s="118"/>
      <c r="B182" s="118"/>
      <c r="C182" s="99"/>
      <c r="D182" s="119"/>
      <c r="E182" s="99"/>
      <c r="F182" s="99"/>
      <c r="G182" s="99"/>
      <c r="H182" s="99"/>
      <c r="I182" s="99"/>
      <c r="J182" s="99"/>
      <c r="K182" s="99"/>
      <c r="L182" s="99"/>
      <c r="M182" s="99"/>
      <c r="N182" s="99"/>
      <c r="O182" s="99"/>
      <c r="P182" s="99"/>
      <c r="Q182" s="99"/>
      <c r="R182" s="99"/>
      <c r="S182" s="99"/>
      <c r="T182" s="99"/>
      <c r="U182" s="99"/>
      <c r="V182" s="99"/>
      <c r="W182" s="99"/>
      <c r="X182" s="99"/>
      <c r="Y182" s="99"/>
      <c r="Z182" s="66"/>
    </row>
    <row r="183" spans="1:26" ht="12.75" customHeight="1" x14ac:dyDescent="0.2">
      <c r="A183" s="118"/>
      <c r="B183" s="118"/>
      <c r="C183" s="99"/>
      <c r="D183" s="119"/>
      <c r="E183" s="99"/>
      <c r="F183" s="99"/>
      <c r="G183" s="99"/>
      <c r="H183" s="99"/>
      <c r="I183" s="99"/>
      <c r="J183" s="99"/>
      <c r="K183" s="99"/>
      <c r="L183" s="99"/>
      <c r="M183" s="99"/>
      <c r="N183" s="99"/>
      <c r="O183" s="99"/>
      <c r="P183" s="99"/>
      <c r="Q183" s="99"/>
      <c r="R183" s="99"/>
      <c r="S183" s="99"/>
      <c r="T183" s="99"/>
      <c r="U183" s="99"/>
      <c r="V183" s="99"/>
      <c r="W183" s="99"/>
      <c r="X183" s="99"/>
      <c r="Y183" s="99"/>
      <c r="Z183" s="66"/>
    </row>
    <row r="184" spans="1:26" ht="12.75" customHeight="1" x14ac:dyDescent="0.2">
      <c r="A184" s="118"/>
      <c r="B184" s="118"/>
      <c r="C184" s="99"/>
      <c r="D184" s="119"/>
      <c r="E184" s="99"/>
      <c r="F184" s="99"/>
      <c r="G184" s="99"/>
      <c r="H184" s="99"/>
      <c r="I184" s="99"/>
      <c r="J184" s="99"/>
      <c r="K184" s="99"/>
      <c r="L184" s="99"/>
      <c r="M184" s="99"/>
      <c r="N184" s="99"/>
      <c r="O184" s="99"/>
      <c r="P184" s="99"/>
      <c r="Q184" s="99"/>
      <c r="R184" s="99"/>
      <c r="S184" s="99"/>
      <c r="T184" s="99"/>
      <c r="U184" s="99"/>
      <c r="V184" s="99"/>
      <c r="W184" s="99"/>
      <c r="X184" s="99"/>
      <c r="Y184" s="99"/>
      <c r="Z184" s="66"/>
    </row>
    <row r="185" spans="1:26" ht="12.75" customHeight="1" x14ac:dyDescent="0.2">
      <c r="A185" s="118"/>
      <c r="B185" s="118"/>
      <c r="C185" s="99"/>
      <c r="D185" s="119"/>
      <c r="E185" s="99"/>
      <c r="F185" s="99"/>
      <c r="G185" s="99"/>
      <c r="H185" s="99"/>
      <c r="I185" s="99"/>
      <c r="J185" s="99"/>
      <c r="K185" s="99"/>
      <c r="L185" s="99"/>
      <c r="M185" s="99"/>
      <c r="N185" s="99"/>
      <c r="O185" s="99"/>
      <c r="P185" s="99"/>
      <c r="Q185" s="99"/>
      <c r="R185" s="99"/>
      <c r="S185" s="99"/>
      <c r="T185" s="99"/>
      <c r="U185" s="99"/>
      <c r="V185" s="99"/>
      <c r="W185" s="99"/>
      <c r="X185" s="99"/>
      <c r="Y185" s="99"/>
      <c r="Z185" s="66"/>
    </row>
    <row r="186" spans="1:26" ht="12.75" customHeight="1" x14ac:dyDescent="0.2">
      <c r="A186" s="118"/>
      <c r="B186" s="118"/>
      <c r="C186" s="99"/>
      <c r="D186" s="119"/>
      <c r="E186" s="99"/>
      <c r="F186" s="99"/>
      <c r="G186" s="99"/>
      <c r="H186" s="99"/>
      <c r="I186" s="99"/>
      <c r="J186" s="99"/>
      <c r="K186" s="99"/>
      <c r="L186" s="99"/>
      <c r="M186" s="99"/>
      <c r="N186" s="99"/>
      <c r="O186" s="99"/>
      <c r="P186" s="99"/>
      <c r="Q186" s="99"/>
      <c r="R186" s="99"/>
      <c r="S186" s="99"/>
      <c r="T186" s="99"/>
      <c r="U186" s="99"/>
      <c r="V186" s="99"/>
      <c r="W186" s="99"/>
      <c r="X186" s="99"/>
      <c r="Y186" s="99"/>
      <c r="Z186" s="66"/>
    </row>
    <row r="187" spans="1:26" ht="12.75" customHeight="1" x14ac:dyDescent="0.2">
      <c r="A187" s="118"/>
      <c r="B187" s="118"/>
      <c r="C187" s="99"/>
      <c r="D187" s="119"/>
      <c r="E187" s="99"/>
      <c r="F187" s="99"/>
      <c r="G187" s="99"/>
      <c r="H187" s="99"/>
      <c r="I187" s="99"/>
      <c r="J187" s="99"/>
      <c r="K187" s="99"/>
      <c r="L187" s="99"/>
      <c r="M187" s="99"/>
      <c r="N187" s="99"/>
      <c r="O187" s="99"/>
      <c r="P187" s="99"/>
      <c r="Q187" s="99"/>
      <c r="R187" s="99"/>
      <c r="S187" s="99"/>
      <c r="T187" s="99"/>
      <c r="U187" s="99"/>
      <c r="V187" s="99"/>
      <c r="W187" s="99"/>
      <c r="X187" s="99"/>
      <c r="Y187" s="99"/>
      <c r="Z187" s="66"/>
    </row>
    <row r="188" spans="1:26" ht="12.75" customHeight="1" x14ac:dyDescent="0.2">
      <c r="A188" s="118"/>
      <c r="B188" s="118"/>
      <c r="C188" s="99"/>
      <c r="D188" s="119"/>
      <c r="E188" s="99"/>
      <c r="F188" s="99"/>
      <c r="G188" s="99"/>
      <c r="H188" s="99"/>
      <c r="I188" s="99"/>
      <c r="J188" s="99"/>
      <c r="K188" s="99"/>
      <c r="L188" s="99"/>
      <c r="M188" s="99"/>
      <c r="N188" s="99"/>
      <c r="O188" s="99"/>
      <c r="P188" s="99"/>
      <c r="Q188" s="99"/>
      <c r="R188" s="99"/>
      <c r="S188" s="99"/>
      <c r="T188" s="99"/>
      <c r="U188" s="99"/>
      <c r="V188" s="99"/>
      <c r="W188" s="99"/>
      <c r="X188" s="99"/>
      <c r="Y188" s="99"/>
      <c r="Z188" s="66"/>
    </row>
    <row r="189" spans="1:26" ht="12.75" customHeight="1" x14ac:dyDescent="0.2">
      <c r="A189" s="118"/>
      <c r="B189" s="118"/>
      <c r="C189" s="99"/>
      <c r="D189" s="119"/>
      <c r="E189" s="99"/>
      <c r="F189" s="99"/>
      <c r="G189" s="99"/>
      <c r="H189" s="99"/>
      <c r="I189" s="99"/>
      <c r="J189" s="99"/>
      <c r="K189" s="99"/>
      <c r="L189" s="99"/>
      <c r="M189" s="99"/>
      <c r="N189" s="99"/>
      <c r="O189" s="99"/>
      <c r="P189" s="99"/>
      <c r="Q189" s="99"/>
      <c r="R189" s="99"/>
      <c r="S189" s="99"/>
      <c r="T189" s="99"/>
      <c r="U189" s="99"/>
      <c r="V189" s="99"/>
      <c r="W189" s="99"/>
      <c r="X189" s="99"/>
      <c r="Y189" s="99"/>
      <c r="Z189" s="66"/>
    </row>
    <row r="190" spans="1:26" ht="12.75" customHeight="1" x14ac:dyDescent="0.2">
      <c r="A190" s="118"/>
      <c r="B190" s="118"/>
      <c r="C190" s="99"/>
      <c r="D190" s="119"/>
      <c r="E190" s="99"/>
      <c r="F190" s="99"/>
      <c r="G190" s="99"/>
      <c r="H190" s="99"/>
      <c r="I190" s="99"/>
      <c r="J190" s="99"/>
      <c r="K190" s="99"/>
      <c r="L190" s="99"/>
      <c r="M190" s="99"/>
      <c r="N190" s="99"/>
      <c r="O190" s="99"/>
      <c r="P190" s="99"/>
      <c r="Q190" s="99"/>
      <c r="R190" s="99"/>
      <c r="S190" s="99"/>
      <c r="T190" s="99"/>
      <c r="U190" s="99"/>
      <c r="V190" s="99"/>
      <c r="W190" s="99"/>
      <c r="X190" s="99"/>
      <c r="Y190" s="99"/>
      <c r="Z190" s="66"/>
    </row>
    <row r="191" spans="1:26" ht="12.75" customHeight="1" x14ac:dyDescent="0.2">
      <c r="A191" s="118"/>
      <c r="B191" s="118"/>
      <c r="C191" s="99"/>
      <c r="D191" s="119"/>
      <c r="E191" s="99"/>
      <c r="F191" s="99"/>
      <c r="G191" s="99"/>
      <c r="H191" s="99"/>
      <c r="I191" s="99"/>
      <c r="J191" s="99"/>
      <c r="K191" s="99"/>
      <c r="L191" s="99"/>
      <c r="M191" s="99"/>
      <c r="N191" s="99"/>
      <c r="O191" s="99"/>
      <c r="P191" s="99"/>
      <c r="Q191" s="99"/>
      <c r="R191" s="99"/>
      <c r="S191" s="99"/>
      <c r="T191" s="99"/>
      <c r="U191" s="99"/>
      <c r="V191" s="99"/>
      <c r="W191" s="99"/>
      <c r="X191" s="99"/>
      <c r="Y191" s="99"/>
      <c r="Z191" s="66"/>
    </row>
    <row r="192" spans="1:26" ht="12.75" customHeight="1" x14ac:dyDescent="0.2">
      <c r="A192" s="118"/>
      <c r="B192" s="118"/>
      <c r="C192" s="99"/>
      <c r="D192" s="119"/>
      <c r="E192" s="99"/>
      <c r="F192" s="99"/>
      <c r="G192" s="99"/>
      <c r="H192" s="99"/>
      <c r="I192" s="99"/>
      <c r="J192" s="99"/>
      <c r="K192" s="99"/>
      <c r="L192" s="99"/>
      <c r="M192" s="99"/>
      <c r="N192" s="99"/>
      <c r="O192" s="99"/>
      <c r="P192" s="99"/>
      <c r="Q192" s="99"/>
      <c r="R192" s="99"/>
      <c r="S192" s="99"/>
      <c r="T192" s="99"/>
      <c r="U192" s="99"/>
      <c r="V192" s="99"/>
      <c r="W192" s="99"/>
      <c r="X192" s="99"/>
      <c r="Y192" s="99"/>
      <c r="Z192" s="66"/>
    </row>
    <row r="193" spans="1:26" ht="12.75" customHeight="1" x14ac:dyDescent="0.2">
      <c r="A193" s="118"/>
      <c r="B193" s="118"/>
      <c r="C193" s="99"/>
      <c r="D193" s="119"/>
      <c r="E193" s="99"/>
      <c r="F193" s="99"/>
      <c r="G193" s="99"/>
      <c r="H193" s="99"/>
      <c r="I193" s="99"/>
      <c r="J193" s="99"/>
      <c r="K193" s="99"/>
      <c r="L193" s="99"/>
      <c r="M193" s="99"/>
      <c r="N193" s="99"/>
      <c r="O193" s="99"/>
      <c r="P193" s="99"/>
      <c r="Q193" s="99"/>
      <c r="R193" s="99"/>
      <c r="S193" s="99"/>
      <c r="T193" s="99"/>
      <c r="U193" s="99"/>
      <c r="V193" s="99"/>
      <c r="W193" s="99"/>
      <c r="X193" s="99"/>
      <c r="Y193" s="99"/>
      <c r="Z193" s="66"/>
    </row>
    <row r="194" spans="1:26" ht="12.75" customHeight="1" x14ac:dyDescent="0.2">
      <c r="A194" s="118"/>
      <c r="B194" s="118"/>
      <c r="C194" s="99"/>
      <c r="D194" s="119"/>
      <c r="E194" s="99"/>
      <c r="F194" s="99"/>
      <c r="G194" s="99"/>
      <c r="H194" s="99"/>
      <c r="I194" s="99"/>
      <c r="J194" s="99"/>
      <c r="K194" s="99"/>
      <c r="L194" s="99"/>
      <c r="M194" s="99"/>
      <c r="N194" s="99"/>
      <c r="O194" s="99"/>
      <c r="P194" s="99"/>
      <c r="Q194" s="99"/>
      <c r="R194" s="99"/>
      <c r="S194" s="99"/>
      <c r="T194" s="99"/>
      <c r="U194" s="99"/>
      <c r="V194" s="99"/>
      <c r="W194" s="99"/>
      <c r="X194" s="99"/>
      <c r="Y194" s="99"/>
      <c r="Z194" s="66"/>
    </row>
    <row r="195" spans="1:26" ht="12.75" customHeight="1" x14ac:dyDescent="0.2">
      <c r="A195" s="118"/>
      <c r="B195" s="118"/>
      <c r="C195" s="99"/>
      <c r="D195" s="119"/>
      <c r="E195" s="99"/>
      <c r="F195" s="99"/>
      <c r="G195" s="99"/>
      <c r="H195" s="99"/>
      <c r="I195" s="99"/>
      <c r="J195" s="99"/>
      <c r="K195" s="99"/>
      <c r="L195" s="99"/>
      <c r="M195" s="99"/>
      <c r="N195" s="99"/>
      <c r="O195" s="99"/>
      <c r="P195" s="99"/>
      <c r="Q195" s="99"/>
      <c r="R195" s="99"/>
      <c r="S195" s="99"/>
      <c r="T195" s="99"/>
      <c r="U195" s="99"/>
      <c r="V195" s="99"/>
      <c r="W195" s="99"/>
      <c r="X195" s="99"/>
      <c r="Y195" s="99"/>
      <c r="Z195" s="66"/>
    </row>
    <row r="196" spans="1:26" ht="12.75" customHeight="1" x14ac:dyDescent="0.2">
      <c r="A196" s="118"/>
      <c r="B196" s="118"/>
      <c r="C196" s="99"/>
      <c r="D196" s="119"/>
      <c r="E196" s="99"/>
      <c r="F196" s="99"/>
      <c r="G196" s="99"/>
      <c r="H196" s="99"/>
      <c r="I196" s="99"/>
      <c r="J196" s="99"/>
      <c r="K196" s="99"/>
      <c r="L196" s="99"/>
      <c r="M196" s="99"/>
      <c r="N196" s="99"/>
      <c r="O196" s="99"/>
      <c r="P196" s="99"/>
      <c r="Q196" s="99"/>
      <c r="R196" s="99"/>
      <c r="S196" s="99"/>
      <c r="T196" s="99"/>
      <c r="U196" s="99"/>
      <c r="V196" s="99"/>
      <c r="W196" s="99"/>
      <c r="X196" s="99"/>
      <c r="Y196" s="99"/>
      <c r="Z196" s="66"/>
    </row>
    <row r="197" spans="1:26" ht="12.75" customHeight="1" x14ac:dyDescent="0.2">
      <c r="A197" s="118"/>
      <c r="B197" s="118"/>
      <c r="C197" s="99"/>
      <c r="D197" s="119"/>
      <c r="E197" s="99"/>
      <c r="F197" s="99"/>
      <c r="G197" s="99"/>
      <c r="H197" s="99"/>
      <c r="I197" s="99"/>
      <c r="J197" s="99"/>
      <c r="K197" s="99"/>
      <c r="L197" s="99"/>
      <c r="M197" s="99"/>
      <c r="N197" s="99"/>
      <c r="O197" s="99"/>
      <c r="P197" s="99"/>
      <c r="Q197" s="99"/>
      <c r="R197" s="99"/>
      <c r="S197" s="99"/>
      <c r="T197" s="99"/>
      <c r="U197" s="99"/>
      <c r="V197" s="99"/>
      <c r="W197" s="99"/>
      <c r="X197" s="99"/>
      <c r="Y197" s="99"/>
      <c r="Z197" s="66"/>
    </row>
    <row r="198" spans="1:26" ht="12.75" customHeight="1" x14ac:dyDescent="0.2">
      <c r="A198" s="118"/>
      <c r="B198" s="118"/>
      <c r="C198" s="99"/>
      <c r="D198" s="119"/>
      <c r="E198" s="99"/>
      <c r="F198" s="99"/>
      <c r="G198" s="99"/>
      <c r="H198" s="99"/>
      <c r="I198" s="99"/>
      <c r="J198" s="99"/>
      <c r="K198" s="99"/>
      <c r="L198" s="99"/>
      <c r="M198" s="99"/>
      <c r="N198" s="99"/>
      <c r="O198" s="99"/>
      <c r="P198" s="99"/>
      <c r="Q198" s="99"/>
      <c r="R198" s="99"/>
      <c r="S198" s="99"/>
      <c r="T198" s="99"/>
      <c r="U198" s="99"/>
      <c r="V198" s="99"/>
      <c r="W198" s="99"/>
      <c r="X198" s="99"/>
      <c r="Y198" s="99"/>
      <c r="Z198" s="66"/>
    </row>
    <row r="199" spans="1:26" ht="12.75" customHeight="1" x14ac:dyDescent="0.2">
      <c r="A199" s="118"/>
      <c r="B199" s="118"/>
      <c r="C199" s="99"/>
      <c r="D199" s="119"/>
      <c r="E199" s="99"/>
      <c r="F199" s="99"/>
      <c r="G199" s="99"/>
      <c r="H199" s="99"/>
      <c r="I199" s="99"/>
      <c r="J199" s="99"/>
      <c r="K199" s="99"/>
      <c r="L199" s="99"/>
      <c r="M199" s="99"/>
      <c r="N199" s="99"/>
      <c r="O199" s="99"/>
      <c r="P199" s="99"/>
      <c r="Q199" s="99"/>
      <c r="R199" s="99"/>
      <c r="S199" s="99"/>
      <c r="T199" s="99"/>
      <c r="U199" s="99"/>
      <c r="V199" s="99"/>
      <c r="W199" s="99"/>
      <c r="X199" s="99"/>
      <c r="Y199" s="99"/>
      <c r="Z199" s="66"/>
    </row>
    <row r="200" spans="1:26" ht="12.75" customHeight="1" x14ac:dyDescent="0.2">
      <c r="A200" s="118"/>
      <c r="B200" s="118"/>
      <c r="C200" s="99"/>
      <c r="D200" s="119"/>
      <c r="E200" s="99"/>
      <c r="F200" s="99"/>
      <c r="G200" s="99"/>
      <c r="H200" s="99"/>
      <c r="I200" s="99"/>
      <c r="J200" s="99"/>
      <c r="K200" s="99"/>
      <c r="L200" s="99"/>
      <c r="M200" s="99"/>
      <c r="N200" s="99"/>
      <c r="O200" s="99"/>
      <c r="P200" s="99"/>
      <c r="Q200" s="99"/>
      <c r="R200" s="99"/>
      <c r="S200" s="99"/>
      <c r="T200" s="99"/>
      <c r="U200" s="99"/>
      <c r="V200" s="99"/>
      <c r="W200" s="99"/>
      <c r="X200" s="99"/>
      <c r="Y200" s="99"/>
      <c r="Z200" s="66"/>
    </row>
    <row r="201" spans="1:26" ht="12.75" customHeight="1" x14ac:dyDescent="0.2">
      <c r="A201" s="118"/>
      <c r="B201" s="118"/>
      <c r="C201" s="99"/>
      <c r="D201" s="119"/>
      <c r="E201" s="99"/>
      <c r="F201" s="99"/>
      <c r="G201" s="99"/>
      <c r="H201" s="99"/>
      <c r="I201" s="99"/>
      <c r="J201" s="99"/>
      <c r="K201" s="99"/>
      <c r="L201" s="99"/>
      <c r="M201" s="99"/>
      <c r="N201" s="99"/>
      <c r="O201" s="99"/>
      <c r="P201" s="99"/>
      <c r="Q201" s="99"/>
      <c r="R201" s="99"/>
      <c r="S201" s="99"/>
      <c r="T201" s="99"/>
      <c r="U201" s="99"/>
      <c r="V201" s="99"/>
      <c r="W201" s="99"/>
      <c r="X201" s="99"/>
      <c r="Y201" s="99"/>
      <c r="Z201" s="66"/>
    </row>
    <row r="202" spans="1:26" ht="12.75" customHeight="1" x14ac:dyDescent="0.2">
      <c r="A202" s="118"/>
      <c r="B202" s="118"/>
      <c r="C202" s="99"/>
      <c r="D202" s="119"/>
      <c r="E202" s="99"/>
      <c r="F202" s="99"/>
      <c r="G202" s="99"/>
      <c r="H202" s="99"/>
      <c r="I202" s="99"/>
      <c r="J202" s="99"/>
      <c r="K202" s="99"/>
      <c r="L202" s="99"/>
      <c r="M202" s="99"/>
      <c r="N202" s="99"/>
      <c r="O202" s="99"/>
      <c r="P202" s="99"/>
      <c r="Q202" s="99"/>
      <c r="R202" s="99"/>
      <c r="S202" s="99"/>
      <c r="T202" s="99"/>
      <c r="U202" s="99"/>
      <c r="V202" s="99"/>
      <c r="W202" s="99"/>
      <c r="X202" s="99"/>
      <c r="Y202" s="99"/>
      <c r="Z202" s="66"/>
    </row>
    <row r="203" spans="1:26" ht="12.75" customHeight="1" x14ac:dyDescent="0.2">
      <c r="A203" s="118"/>
      <c r="B203" s="118"/>
      <c r="C203" s="99"/>
      <c r="D203" s="119"/>
      <c r="E203" s="99"/>
      <c r="F203" s="99"/>
      <c r="G203" s="99"/>
      <c r="H203" s="99"/>
      <c r="I203" s="99"/>
      <c r="J203" s="99"/>
      <c r="K203" s="99"/>
      <c r="L203" s="99"/>
      <c r="M203" s="99"/>
      <c r="N203" s="99"/>
      <c r="O203" s="99"/>
      <c r="P203" s="99"/>
      <c r="Q203" s="99"/>
      <c r="R203" s="99"/>
      <c r="S203" s="99"/>
      <c r="T203" s="99"/>
      <c r="U203" s="99"/>
      <c r="V203" s="99"/>
      <c r="W203" s="99"/>
      <c r="X203" s="99"/>
      <c r="Y203" s="99"/>
      <c r="Z203" s="66"/>
    </row>
    <row r="204" spans="1:26" ht="12.75" customHeight="1" x14ac:dyDescent="0.2">
      <c r="A204" s="118"/>
      <c r="B204" s="118"/>
      <c r="C204" s="99"/>
      <c r="D204" s="119"/>
      <c r="E204" s="99"/>
      <c r="F204" s="99"/>
      <c r="G204" s="99"/>
      <c r="H204" s="99"/>
      <c r="I204" s="99"/>
      <c r="J204" s="99"/>
      <c r="K204" s="99"/>
      <c r="L204" s="99"/>
      <c r="M204" s="99"/>
      <c r="N204" s="99"/>
      <c r="O204" s="99"/>
      <c r="P204" s="99"/>
      <c r="Q204" s="99"/>
      <c r="R204" s="99"/>
      <c r="S204" s="99"/>
      <c r="T204" s="99"/>
      <c r="U204" s="99"/>
      <c r="V204" s="99"/>
      <c r="W204" s="99"/>
      <c r="X204" s="99"/>
      <c r="Y204" s="99"/>
      <c r="Z204" s="66"/>
    </row>
    <row r="205" spans="1:26" ht="12.75" customHeight="1" x14ac:dyDescent="0.2">
      <c r="A205" s="118"/>
      <c r="B205" s="118"/>
      <c r="C205" s="99"/>
      <c r="D205" s="119"/>
      <c r="E205" s="99"/>
      <c r="F205" s="99"/>
      <c r="G205" s="99"/>
      <c r="H205" s="99"/>
      <c r="I205" s="99"/>
      <c r="J205" s="99"/>
      <c r="K205" s="99"/>
      <c r="L205" s="99"/>
      <c r="M205" s="99"/>
      <c r="N205" s="99"/>
      <c r="O205" s="99"/>
      <c r="P205" s="99"/>
      <c r="Q205" s="99"/>
      <c r="R205" s="99"/>
      <c r="S205" s="99"/>
      <c r="T205" s="99"/>
      <c r="U205" s="99"/>
      <c r="V205" s="99"/>
      <c r="W205" s="99"/>
      <c r="X205" s="99"/>
      <c r="Y205" s="99"/>
      <c r="Z205" s="66"/>
    </row>
    <row r="206" spans="1:26" ht="12.75" customHeight="1" x14ac:dyDescent="0.2">
      <c r="A206" s="118"/>
      <c r="B206" s="118"/>
      <c r="C206" s="99"/>
      <c r="D206" s="119"/>
      <c r="E206" s="99"/>
      <c r="F206" s="99"/>
      <c r="G206" s="99"/>
      <c r="H206" s="99"/>
      <c r="I206" s="99"/>
      <c r="J206" s="99"/>
      <c r="K206" s="99"/>
      <c r="L206" s="99"/>
      <c r="M206" s="99"/>
      <c r="N206" s="99"/>
      <c r="O206" s="99"/>
      <c r="P206" s="99"/>
      <c r="Q206" s="99"/>
      <c r="R206" s="99"/>
      <c r="S206" s="99"/>
      <c r="T206" s="99"/>
      <c r="U206" s="99"/>
      <c r="V206" s="99"/>
      <c r="W206" s="99"/>
      <c r="X206" s="99"/>
      <c r="Y206" s="99"/>
      <c r="Z206" s="66"/>
    </row>
    <row r="207" spans="1:26" ht="12.75" customHeight="1" x14ac:dyDescent="0.2">
      <c r="A207" s="118"/>
      <c r="B207" s="118"/>
      <c r="C207" s="99"/>
      <c r="D207" s="119"/>
      <c r="E207" s="99"/>
      <c r="F207" s="99"/>
      <c r="G207" s="99"/>
      <c r="H207" s="99"/>
      <c r="I207" s="99"/>
      <c r="J207" s="99"/>
      <c r="K207" s="99"/>
      <c r="L207" s="99"/>
      <c r="M207" s="99"/>
      <c r="N207" s="99"/>
      <c r="O207" s="99"/>
      <c r="P207" s="99"/>
      <c r="Q207" s="99"/>
      <c r="R207" s="99"/>
      <c r="S207" s="99"/>
      <c r="T207" s="99"/>
      <c r="U207" s="99"/>
      <c r="V207" s="99"/>
      <c r="W207" s="99"/>
      <c r="X207" s="99"/>
      <c r="Y207" s="99"/>
      <c r="Z207" s="66"/>
    </row>
    <row r="208" spans="1:26" ht="12.75" customHeight="1" x14ac:dyDescent="0.2">
      <c r="A208" s="118"/>
      <c r="B208" s="118"/>
      <c r="C208" s="99"/>
      <c r="D208" s="119"/>
      <c r="E208" s="99"/>
      <c r="F208" s="99"/>
      <c r="G208" s="99"/>
      <c r="H208" s="99"/>
      <c r="I208" s="99"/>
      <c r="J208" s="99"/>
      <c r="K208" s="99"/>
      <c r="L208" s="99"/>
      <c r="M208" s="99"/>
      <c r="N208" s="99"/>
      <c r="O208" s="99"/>
      <c r="P208" s="99"/>
      <c r="Q208" s="99"/>
      <c r="R208" s="99"/>
      <c r="S208" s="99"/>
      <c r="T208" s="99"/>
      <c r="U208" s="99"/>
      <c r="V208" s="99"/>
      <c r="W208" s="99"/>
      <c r="X208" s="99"/>
      <c r="Y208" s="99"/>
      <c r="Z208" s="66"/>
    </row>
    <row r="209" spans="1:26" ht="12.75" customHeight="1" x14ac:dyDescent="0.2">
      <c r="A209" s="118"/>
      <c r="B209" s="118"/>
      <c r="C209" s="99"/>
      <c r="D209" s="119"/>
      <c r="E209" s="99"/>
      <c r="F209" s="99"/>
      <c r="G209" s="99"/>
      <c r="H209" s="99"/>
      <c r="I209" s="99"/>
      <c r="J209" s="99"/>
      <c r="K209" s="99"/>
      <c r="L209" s="99"/>
      <c r="M209" s="99"/>
      <c r="N209" s="99"/>
      <c r="O209" s="99"/>
      <c r="P209" s="99"/>
      <c r="Q209" s="99"/>
      <c r="R209" s="99"/>
      <c r="S209" s="99"/>
      <c r="T209" s="99"/>
      <c r="U209" s="99"/>
      <c r="V209" s="99"/>
      <c r="W209" s="99"/>
      <c r="X209" s="99"/>
      <c r="Y209" s="99"/>
      <c r="Z209" s="66"/>
    </row>
    <row r="210" spans="1:26" ht="12.75" customHeight="1" x14ac:dyDescent="0.2">
      <c r="A210" s="118"/>
      <c r="B210" s="118"/>
      <c r="C210" s="99"/>
      <c r="D210" s="119"/>
      <c r="E210" s="99"/>
      <c r="F210" s="99"/>
      <c r="G210" s="99"/>
      <c r="H210" s="99"/>
      <c r="I210" s="99"/>
      <c r="J210" s="99"/>
      <c r="K210" s="99"/>
      <c r="L210" s="99"/>
      <c r="M210" s="99"/>
      <c r="N210" s="99"/>
      <c r="O210" s="99"/>
      <c r="P210" s="99"/>
      <c r="Q210" s="99"/>
      <c r="R210" s="99"/>
      <c r="S210" s="99"/>
      <c r="T210" s="99"/>
      <c r="U210" s="99"/>
      <c r="V210" s="99"/>
      <c r="W210" s="99"/>
      <c r="X210" s="99"/>
      <c r="Y210" s="99"/>
      <c r="Z210" s="66"/>
    </row>
    <row r="211" spans="1:26" ht="12.75" customHeight="1" x14ac:dyDescent="0.2">
      <c r="A211" s="118"/>
      <c r="B211" s="118"/>
      <c r="C211" s="99"/>
      <c r="D211" s="119"/>
      <c r="E211" s="99"/>
      <c r="F211" s="99"/>
      <c r="G211" s="99"/>
      <c r="H211" s="99"/>
      <c r="I211" s="99"/>
      <c r="J211" s="99"/>
      <c r="K211" s="99"/>
      <c r="L211" s="99"/>
      <c r="M211" s="99"/>
      <c r="N211" s="99"/>
      <c r="O211" s="99"/>
      <c r="P211" s="99"/>
      <c r="Q211" s="99"/>
      <c r="R211" s="99"/>
      <c r="S211" s="99"/>
      <c r="T211" s="99"/>
      <c r="U211" s="99"/>
      <c r="V211" s="99"/>
      <c r="W211" s="99"/>
      <c r="X211" s="99"/>
      <c r="Y211" s="99"/>
      <c r="Z211" s="66"/>
    </row>
    <row r="212" spans="1:26" ht="12.75" customHeight="1" x14ac:dyDescent="0.2">
      <c r="A212" s="118"/>
      <c r="B212" s="118"/>
      <c r="C212" s="99"/>
      <c r="D212" s="119"/>
      <c r="E212" s="99"/>
      <c r="F212" s="99"/>
      <c r="G212" s="99"/>
      <c r="H212" s="99"/>
      <c r="I212" s="99"/>
      <c r="J212" s="99"/>
      <c r="K212" s="99"/>
      <c r="L212" s="99"/>
      <c r="M212" s="99"/>
      <c r="N212" s="99"/>
      <c r="O212" s="99"/>
      <c r="P212" s="99"/>
      <c r="Q212" s="99"/>
      <c r="R212" s="99"/>
      <c r="S212" s="99"/>
      <c r="T212" s="99"/>
      <c r="U212" s="99"/>
      <c r="V212" s="99"/>
      <c r="W212" s="99"/>
      <c r="X212" s="99"/>
      <c r="Y212" s="99"/>
      <c r="Z212" s="66"/>
    </row>
    <row r="213" spans="1:26" ht="12.75" customHeight="1" x14ac:dyDescent="0.2">
      <c r="A213" s="118"/>
      <c r="B213" s="118"/>
      <c r="C213" s="99"/>
      <c r="D213" s="119"/>
      <c r="E213" s="99"/>
      <c r="F213" s="99"/>
      <c r="G213" s="99"/>
      <c r="H213" s="99"/>
      <c r="I213" s="99"/>
      <c r="J213" s="99"/>
      <c r="K213" s="99"/>
      <c r="L213" s="99"/>
      <c r="M213" s="99"/>
      <c r="N213" s="99"/>
      <c r="O213" s="99"/>
      <c r="P213" s="99"/>
      <c r="Q213" s="99"/>
      <c r="R213" s="99"/>
      <c r="S213" s="99"/>
      <c r="T213" s="99"/>
      <c r="U213" s="99"/>
      <c r="V213" s="99"/>
      <c r="W213" s="99"/>
      <c r="X213" s="99"/>
      <c r="Y213" s="99"/>
      <c r="Z213" s="66"/>
    </row>
    <row r="214" spans="1:26" ht="12.75" customHeight="1" x14ac:dyDescent="0.2">
      <c r="A214" s="118"/>
      <c r="B214" s="118"/>
      <c r="C214" s="99"/>
      <c r="D214" s="119"/>
      <c r="E214" s="99"/>
      <c r="F214" s="99"/>
      <c r="G214" s="99"/>
      <c r="H214" s="99"/>
      <c r="I214" s="99"/>
      <c r="J214" s="99"/>
      <c r="K214" s="99"/>
      <c r="L214" s="99"/>
      <c r="M214" s="99"/>
      <c r="N214" s="99"/>
      <c r="O214" s="99"/>
      <c r="P214" s="99"/>
      <c r="Q214" s="99"/>
      <c r="R214" s="99"/>
      <c r="S214" s="99"/>
      <c r="T214" s="99"/>
      <c r="U214" s="99"/>
      <c r="V214" s="99"/>
      <c r="W214" s="99"/>
      <c r="X214" s="99"/>
      <c r="Y214" s="99"/>
      <c r="Z214" s="66"/>
    </row>
    <row r="215" spans="1:26" ht="12.75" customHeight="1" x14ac:dyDescent="0.2">
      <c r="A215" s="118"/>
      <c r="B215" s="118"/>
      <c r="C215" s="99"/>
      <c r="D215" s="119"/>
      <c r="E215" s="99"/>
      <c r="F215" s="99"/>
      <c r="G215" s="99"/>
      <c r="H215" s="99"/>
      <c r="I215" s="99"/>
      <c r="J215" s="99"/>
      <c r="K215" s="99"/>
      <c r="L215" s="99"/>
      <c r="M215" s="99"/>
      <c r="N215" s="99"/>
      <c r="O215" s="99"/>
      <c r="P215" s="99"/>
      <c r="Q215" s="99"/>
      <c r="R215" s="99"/>
      <c r="S215" s="99"/>
      <c r="T215" s="99"/>
      <c r="U215" s="99"/>
      <c r="V215" s="99"/>
      <c r="W215" s="99"/>
      <c r="X215" s="99"/>
      <c r="Y215" s="99"/>
      <c r="Z215" s="66"/>
    </row>
    <row r="216" spans="1:26" ht="12.75" customHeight="1" x14ac:dyDescent="0.2">
      <c r="A216" s="118"/>
      <c r="B216" s="118"/>
      <c r="C216" s="99"/>
      <c r="D216" s="119"/>
      <c r="E216" s="99"/>
      <c r="F216" s="99"/>
      <c r="G216" s="99"/>
      <c r="H216" s="99"/>
      <c r="I216" s="99"/>
      <c r="J216" s="99"/>
      <c r="K216" s="99"/>
      <c r="L216" s="99"/>
      <c r="M216" s="99"/>
      <c r="N216" s="99"/>
      <c r="O216" s="99"/>
      <c r="P216" s="99"/>
      <c r="Q216" s="99"/>
      <c r="R216" s="99"/>
      <c r="S216" s="99"/>
      <c r="T216" s="99"/>
      <c r="U216" s="99"/>
      <c r="V216" s="99"/>
      <c r="W216" s="99"/>
      <c r="X216" s="99"/>
      <c r="Y216" s="99"/>
      <c r="Z216" s="66"/>
    </row>
    <row r="217" spans="1:26" ht="12.75" customHeight="1" x14ac:dyDescent="0.2">
      <c r="A217" s="118"/>
      <c r="B217" s="118"/>
      <c r="C217" s="99"/>
      <c r="D217" s="119"/>
      <c r="E217" s="99"/>
      <c r="F217" s="99"/>
      <c r="G217" s="99"/>
      <c r="H217" s="99"/>
      <c r="I217" s="99"/>
      <c r="J217" s="99"/>
      <c r="K217" s="99"/>
      <c r="L217" s="99"/>
      <c r="M217" s="99"/>
      <c r="N217" s="99"/>
      <c r="O217" s="99"/>
      <c r="P217" s="99"/>
      <c r="Q217" s="99"/>
      <c r="R217" s="99"/>
      <c r="S217" s="99"/>
      <c r="T217" s="99"/>
      <c r="U217" s="99"/>
      <c r="V217" s="99"/>
      <c r="W217" s="99"/>
      <c r="X217" s="99"/>
      <c r="Y217" s="99"/>
      <c r="Z217" s="66"/>
    </row>
    <row r="218" spans="1:26" ht="12.75" customHeight="1" x14ac:dyDescent="0.2">
      <c r="A218" s="118"/>
      <c r="B218" s="118"/>
      <c r="C218" s="99"/>
      <c r="D218" s="119"/>
      <c r="E218" s="99"/>
      <c r="F218" s="99"/>
      <c r="G218" s="99"/>
      <c r="H218" s="99"/>
      <c r="I218" s="99"/>
      <c r="J218" s="99"/>
      <c r="K218" s="99"/>
      <c r="L218" s="99"/>
      <c r="M218" s="99"/>
      <c r="N218" s="99"/>
      <c r="O218" s="99"/>
      <c r="P218" s="99"/>
      <c r="Q218" s="99"/>
      <c r="R218" s="99"/>
      <c r="S218" s="99"/>
      <c r="T218" s="99"/>
      <c r="U218" s="99"/>
      <c r="V218" s="99"/>
      <c r="W218" s="99"/>
      <c r="X218" s="99"/>
      <c r="Y218" s="99"/>
      <c r="Z218" s="66"/>
    </row>
    <row r="219" spans="1:26" ht="12.75" customHeight="1" x14ac:dyDescent="0.2">
      <c r="A219" s="118"/>
      <c r="B219" s="118"/>
      <c r="C219" s="99"/>
      <c r="D219" s="119"/>
      <c r="E219" s="99"/>
      <c r="F219" s="99"/>
      <c r="G219" s="99"/>
      <c r="H219" s="99"/>
      <c r="I219" s="99"/>
      <c r="J219" s="99"/>
      <c r="K219" s="99"/>
      <c r="L219" s="99"/>
      <c r="M219" s="99"/>
      <c r="N219" s="99"/>
      <c r="O219" s="99"/>
      <c r="P219" s="99"/>
      <c r="Q219" s="99"/>
      <c r="R219" s="99"/>
      <c r="S219" s="99"/>
      <c r="T219" s="99"/>
      <c r="U219" s="99"/>
      <c r="V219" s="99"/>
      <c r="W219" s="99"/>
      <c r="X219" s="99"/>
      <c r="Y219" s="99"/>
      <c r="Z219" s="66"/>
    </row>
    <row r="220" spans="1:26" ht="12.75" customHeight="1" x14ac:dyDescent="0.2">
      <c r="A220" s="118"/>
      <c r="B220" s="118"/>
      <c r="C220" s="99"/>
      <c r="D220" s="119"/>
      <c r="E220" s="99"/>
      <c r="F220" s="99"/>
      <c r="G220" s="99"/>
      <c r="H220" s="99"/>
      <c r="I220" s="99"/>
      <c r="J220" s="99"/>
      <c r="K220" s="99"/>
      <c r="L220" s="99"/>
      <c r="M220" s="99"/>
      <c r="N220" s="99"/>
      <c r="O220" s="99"/>
      <c r="P220" s="99"/>
      <c r="Q220" s="99"/>
      <c r="R220" s="99"/>
      <c r="S220" s="99"/>
      <c r="T220" s="99"/>
      <c r="U220" s="99"/>
      <c r="V220" s="99"/>
      <c r="W220" s="99"/>
      <c r="X220" s="99"/>
      <c r="Y220" s="99"/>
      <c r="Z220" s="66"/>
    </row>
    <row r="221" spans="1:26" ht="12.75" customHeight="1" x14ac:dyDescent="0.2">
      <c r="A221" s="118"/>
      <c r="B221" s="118"/>
      <c r="C221" s="99"/>
      <c r="D221" s="119"/>
      <c r="E221" s="99"/>
      <c r="F221" s="99"/>
      <c r="G221" s="99"/>
      <c r="H221" s="99"/>
      <c r="I221" s="99"/>
      <c r="J221" s="99"/>
      <c r="K221" s="99"/>
      <c r="L221" s="99"/>
      <c r="M221" s="99"/>
      <c r="N221" s="99"/>
      <c r="O221" s="99"/>
      <c r="P221" s="99"/>
      <c r="Q221" s="99"/>
      <c r="R221" s="99"/>
      <c r="S221" s="99"/>
      <c r="T221" s="99"/>
      <c r="U221" s="99"/>
      <c r="V221" s="99"/>
      <c r="W221" s="99"/>
      <c r="X221" s="99"/>
      <c r="Y221" s="99"/>
      <c r="Z221" s="66"/>
    </row>
    <row r="222" spans="1:26" ht="12.75" customHeight="1" x14ac:dyDescent="0.2">
      <c r="A222" s="118"/>
      <c r="B222" s="118"/>
      <c r="C222" s="99"/>
      <c r="D222" s="119"/>
      <c r="E222" s="99"/>
      <c r="F222" s="99"/>
      <c r="G222" s="99"/>
      <c r="H222" s="99"/>
      <c r="I222" s="99"/>
      <c r="J222" s="99"/>
      <c r="K222" s="99"/>
      <c r="L222" s="99"/>
      <c r="M222" s="99"/>
      <c r="N222" s="99"/>
      <c r="O222" s="99"/>
      <c r="P222" s="99"/>
      <c r="Q222" s="99"/>
      <c r="R222" s="99"/>
      <c r="S222" s="99"/>
      <c r="T222" s="99"/>
      <c r="U222" s="99"/>
      <c r="V222" s="99"/>
      <c r="W222" s="99"/>
      <c r="X222" s="99"/>
      <c r="Y222" s="99"/>
      <c r="Z222" s="66"/>
    </row>
    <row r="223" spans="1:26" ht="12.75" customHeight="1" x14ac:dyDescent="0.2">
      <c r="A223" s="118"/>
      <c r="B223" s="118"/>
      <c r="C223" s="99"/>
      <c r="D223" s="119"/>
      <c r="E223" s="99"/>
      <c r="F223" s="99"/>
      <c r="G223" s="99"/>
      <c r="H223" s="99"/>
      <c r="I223" s="99"/>
      <c r="J223" s="99"/>
      <c r="K223" s="99"/>
      <c r="L223" s="99"/>
      <c r="M223" s="99"/>
      <c r="N223" s="99"/>
      <c r="O223" s="99"/>
      <c r="P223" s="99"/>
      <c r="Q223" s="99"/>
      <c r="R223" s="99"/>
      <c r="S223" s="99"/>
      <c r="T223" s="99"/>
      <c r="U223" s="99"/>
      <c r="V223" s="99"/>
      <c r="W223" s="99"/>
      <c r="X223" s="99"/>
      <c r="Y223" s="99"/>
      <c r="Z223" s="66"/>
    </row>
    <row r="224" spans="1:26" ht="12.75" customHeight="1" x14ac:dyDescent="0.2">
      <c r="A224" s="118"/>
      <c r="B224" s="118"/>
      <c r="C224" s="99"/>
      <c r="D224" s="119"/>
      <c r="E224" s="99"/>
      <c r="F224" s="99"/>
      <c r="G224" s="99"/>
      <c r="H224" s="99"/>
      <c r="I224" s="99"/>
      <c r="J224" s="99"/>
      <c r="K224" s="99"/>
      <c r="L224" s="99"/>
      <c r="M224" s="99"/>
      <c r="N224" s="99"/>
      <c r="O224" s="99"/>
      <c r="P224" s="99"/>
      <c r="Q224" s="99"/>
      <c r="R224" s="99"/>
      <c r="S224" s="99"/>
      <c r="T224" s="99"/>
      <c r="U224" s="99"/>
      <c r="V224" s="99"/>
      <c r="W224" s="99"/>
      <c r="X224" s="99"/>
      <c r="Y224" s="99"/>
      <c r="Z224" s="66"/>
    </row>
    <row r="225" spans="1:26" ht="12.75" customHeight="1" x14ac:dyDescent="0.2">
      <c r="A225" s="118"/>
      <c r="B225" s="118"/>
      <c r="C225" s="99"/>
      <c r="D225" s="119"/>
      <c r="E225" s="99"/>
      <c r="F225" s="99"/>
      <c r="G225" s="99"/>
      <c r="H225" s="99"/>
      <c r="I225" s="99"/>
      <c r="J225" s="99"/>
      <c r="K225" s="99"/>
      <c r="L225" s="99"/>
      <c r="M225" s="99"/>
      <c r="N225" s="99"/>
      <c r="O225" s="99"/>
      <c r="P225" s="99"/>
      <c r="Q225" s="99"/>
      <c r="R225" s="99"/>
      <c r="S225" s="99"/>
      <c r="T225" s="99"/>
      <c r="U225" s="99"/>
      <c r="V225" s="99"/>
      <c r="W225" s="99"/>
      <c r="X225" s="99"/>
      <c r="Y225" s="99"/>
      <c r="Z225" s="66"/>
    </row>
    <row r="226" spans="1:26" ht="12.75" customHeight="1" x14ac:dyDescent="0.2">
      <c r="A226" s="118"/>
      <c r="B226" s="118"/>
      <c r="C226" s="99"/>
      <c r="D226" s="119"/>
      <c r="E226" s="99"/>
      <c r="F226" s="99"/>
      <c r="G226" s="99"/>
      <c r="H226" s="99"/>
      <c r="I226" s="99"/>
      <c r="J226" s="99"/>
      <c r="K226" s="99"/>
      <c r="L226" s="99"/>
      <c r="M226" s="99"/>
      <c r="N226" s="99"/>
      <c r="O226" s="99"/>
      <c r="P226" s="99"/>
      <c r="Q226" s="99"/>
      <c r="R226" s="99"/>
      <c r="S226" s="99"/>
      <c r="T226" s="99"/>
      <c r="U226" s="99"/>
      <c r="V226" s="99"/>
      <c r="W226" s="99"/>
      <c r="X226" s="99"/>
      <c r="Y226" s="99"/>
      <c r="Z226" s="66"/>
    </row>
    <row r="227" spans="1:26" ht="12.75" customHeight="1" x14ac:dyDescent="0.2"/>
    <row r="228" spans="1:26" ht="12.75" customHeight="1" x14ac:dyDescent="0.2"/>
    <row r="229" spans="1:26" ht="12.75" customHeight="1" x14ac:dyDescent="0.2"/>
    <row r="230" spans="1:26" ht="12.75" customHeight="1" x14ac:dyDescent="0.2"/>
    <row r="231" spans="1:26" ht="12.75" customHeight="1" x14ac:dyDescent="0.2"/>
    <row r="232" spans="1:26" ht="12.75" customHeight="1" x14ac:dyDescent="0.2"/>
    <row r="233" spans="1:26" ht="12.75" customHeight="1" x14ac:dyDescent="0.2"/>
    <row r="234" spans="1:26" ht="12.75" customHeight="1" x14ac:dyDescent="0.2"/>
    <row r="235" spans="1:26" ht="12.75" customHeight="1" x14ac:dyDescent="0.2"/>
    <row r="236" spans="1:26" ht="12.75" customHeight="1" x14ac:dyDescent="0.2"/>
    <row r="237" spans="1:26" ht="12.75" customHeight="1" x14ac:dyDescent="0.2"/>
    <row r="238" spans="1:26" ht="12.75" customHeight="1" x14ac:dyDescent="0.2"/>
    <row r="239" spans="1:26" ht="12.75" customHeight="1" x14ac:dyDescent="0.2"/>
    <row r="240" spans="1:26"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sheetData>
  <mergeCells count="9">
    <mergeCell ref="C7:G7"/>
    <mergeCell ref="C29:F29"/>
    <mergeCell ref="A1:G1"/>
    <mergeCell ref="C2:D2"/>
    <mergeCell ref="F2:G2"/>
    <mergeCell ref="C3:G3"/>
    <mergeCell ref="A4:C4"/>
    <mergeCell ref="A5:C5"/>
    <mergeCell ref="A6:C6"/>
  </mergeCells>
  <pageMargins left="0.70866141732283472" right="0.70866141732283472" top="0.74803149606299213" bottom="0.74803149606299213" header="0" footer="0"/>
  <pageSetup paperSize="9" scale="46" fitToHeight="0" orientation="landscape" r:id="rId1"/>
  <headerFooter>
    <oddFooter>&amp;RPÁGINA &amp;P DE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FFFF"/>
    <pageSetUpPr fitToPage="1"/>
  </sheetPr>
  <dimension ref="A1:Z930"/>
  <sheetViews>
    <sheetView showGridLines="0" workbookViewId="0">
      <selection activeCell="A7" sqref="A7:G29"/>
    </sheetView>
  </sheetViews>
  <sheetFormatPr defaultColWidth="12.5703125" defaultRowHeight="15" customHeight="1" outlineLevelRow="1" x14ac:dyDescent="0.2"/>
  <cols>
    <col min="1" max="1" width="11.7109375" customWidth="1"/>
    <col min="2" max="2" width="14" customWidth="1"/>
    <col min="3" max="3" width="85.42578125" customWidth="1"/>
    <col min="4" max="4" width="6.42578125" customWidth="1"/>
    <col min="5" max="5" width="10.5703125" customWidth="1"/>
    <col min="6" max="6" width="9.42578125" customWidth="1"/>
    <col min="7" max="7" width="11.5703125" customWidth="1"/>
    <col min="8" max="8" width="2.85546875" customWidth="1"/>
    <col min="9" max="25" width="8" customWidth="1"/>
    <col min="26" max="26" width="14.42578125" customWidth="1"/>
  </cols>
  <sheetData>
    <row r="1" spans="1:26" ht="12.75" customHeight="1" x14ac:dyDescent="0.2">
      <c r="A1" s="396" t="s">
        <v>131</v>
      </c>
      <c r="B1" s="384"/>
      <c r="C1" s="384"/>
      <c r="D1" s="384"/>
      <c r="E1" s="384"/>
      <c r="F1" s="384"/>
      <c r="G1" s="385"/>
      <c r="H1" s="92"/>
      <c r="I1" s="93"/>
      <c r="J1" s="93"/>
      <c r="K1" s="93"/>
      <c r="L1" s="93"/>
      <c r="M1" s="93"/>
      <c r="N1" s="93"/>
      <c r="O1" s="93"/>
      <c r="P1" s="93"/>
      <c r="Q1" s="93"/>
      <c r="R1" s="93"/>
      <c r="S1" s="93"/>
      <c r="T1" s="93"/>
      <c r="U1" s="93"/>
      <c r="V1" s="93"/>
      <c r="W1" s="93"/>
      <c r="X1" s="93"/>
      <c r="Y1" s="93"/>
      <c r="Z1" s="66"/>
    </row>
    <row r="2" spans="1:26" ht="12.75" customHeight="1" x14ac:dyDescent="0.2">
      <c r="A2" s="94"/>
      <c r="B2" s="95"/>
      <c r="C2" s="418" t="str">
        <f>Resumo!$A$5</f>
        <v>DATA-BASE: SINAPI 05/2024, SABESP 05/2024 ( L.S.: 88,52% | B.D.I.: 26,98%),  Ata de Registro nº84/2024, cotação de mercado</v>
      </c>
      <c r="D2" s="372"/>
      <c r="E2" s="93"/>
      <c r="F2" s="419"/>
      <c r="G2" s="387"/>
      <c r="H2" s="93"/>
      <c r="I2" s="96"/>
      <c r="J2" s="93"/>
      <c r="K2" s="93"/>
      <c r="L2" s="93"/>
      <c r="M2" s="93"/>
      <c r="N2" s="93"/>
      <c r="O2" s="93"/>
      <c r="P2" s="93"/>
      <c r="Q2" s="93"/>
      <c r="R2" s="93"/>
      <c r="S2" s="93"/>
      <c r="T2" s="93"/>
      <c r="U2" s="93"/>
      <c r="V2" s="93"/>
      <c r="W2" s="93"/>
      <c r="X2" s="93"/>
      <c r="Y2" s="93"/>
      <c r="Z2" s="66"/>
    </row>
    <row r="3" spans="1:26" ht="12.75" customHeight="1" x14ac:dyDescent="0.2">
      <c r="A3" s="97" t="s">
        <v>162</v>
      </c>
      <c r="B3" s="98"/>
      <c r="C3" s="420" t="s">
        <v>283</v>
      </c>
      <c r="D3" s="400"/>
      <c r="E3" s="400"/>
      <c r="F3" s="400"/>
      <c r="G3" s="401"/>
      <c r="H3" s="99"/>
      <c r="I3" s="99"/>
      <c r="J3" s="99"/>
      <c r="K3" s="99"/>
      <c r="L3" s="99"/>
      <c r="M3" s="99"/>
      <c r="N3" s="99"/>
      <c r="O3" s="99"/>
      <c r="P3" s="99"/>
      <c r="Q3" s="99"/>
      <c r="R3" s="99"/>
      <c r="S3" s="99"/>
      <c r="T3" s="99"/>
      <c r="U3" s="99"/>
      <c r="V3" s="99"/>
      <c r="W3" s="99"/>
      <c r="X3" s="99"/>
      <c r="Y3" s="99"/>
      <c r="Z3" s="66"/>
    </row>
    <row r="4" spans="1:26" ht="12.75" customHeight="1" x14ac:dyDescent="0.2">
      <c r="A4" s="421" t="s">
        <v>163</v>
      </c>
      <c r="B4" s="403"/>
      <c r="C4" s="404"/>
      <c r="D4" s="100">
        <v>0.8</v>
      </c>
      <c r="E4" s="345">
        <f>ROUND(I4*(1-$I$2+0.02),2)</f>
        <v>0</v>
      </c>
      <c r="F4" s="101"/>
      <c r="G4" s="102"/>
      <c r="H4" s="99"/>
      <c r="I4" s="99"/>
      <c r="J4" s="99"/>
      <c r="K4" s="99"/>
      <c r="L4" s="99"/>
      <c r="M4" s="99"/>
      <c r="N4" s="99"/>
      <c r="O4" s="99"/>
      <c r="P4" s="99"/>
      <c r="Q4" s="99"/>
      <c r="R4" s="99"/>
      <c r="S4" s="99"/>
      <c r="T4" s="99"/>
      <c r="U4" s="99"/>
      <c r="V4" s="99"/>
      <c r="W4" s="99"/>
      <c r="X4" s="99"/>
      <c r="Y4" s="99"/>
      <c r="Z4" s="66"/>
    </row>
    <row r="5" spans="1:26" ht="12.75" customHeight="1" x14ac:dyDescent="0.2">
      <c r="A5" s="422" t="s">
        <v>136</v>
      </c>
      <c r="B5" s="406"/>
      <c r="C5" s="407"/>
      <c r="D5" s="100">
        <v>1</v>
      </c>
      <c r="E5" s="346">
        <f>ROUND(I5*(1-$I$2),2)-0.01</f>
        <v>-0.01</v>
      </c>
      <c r="F5" s="99"/>
      <c r="G5" s="103"/>
      <c r="H5" s="99"/>
      <c r="I5" s="99"/>
      <c r="J5" s="99"/>
      <c r="K5" s="99"/>
      <c r="L5" s="99"/>
      <c r="M5" s="99"/>
      <c r="N5" s="99"/>
      <c r="O5" s="99"/>
      <c r="P5" s="99"/>
      <c r="Q5" s="99"/>
      <c r="R5" s="99"/>
      <c r="S5" s="99"/>
      <c r="T5" s="99"/>
      <c r="U5" s="99"/>
      <c r="V5" s="99"/>
      <c r="W5" s="99"/>
      <c r="X5" s="99"/>
      <c r="Y5" s="99"/>
      <c r="Z5" s="66"/>
    </row>
    <row r="6" spans="1:26" ht="12.75" customHeight="1" x14ac:dyDescent="0.2">
      <c r="A6" s="422" t="s">
        <v>138</v>
      </c>
      <c r="B6" s="406"/>
      <c r="C6" s="407"/>
      <c r="D6" s="100">
        <v>1</v>
      </c>
      <c r="E6" s="346">
        <f>ROUND(I6*(1-$I$2+0.02),2)</f>
        <v>0</v>
      </c>
      <c r="F6" s="99"/>
      <c r="G6" s="103"/>
      <c r="H6" s="99"/>
      <c r="I6" s="99"/>
      <c r="J6" s="99"/>
      <c r="K6" s="99"/>
      <c r="L6" s="99"/>
      <c r="M6" s="99"/>
      <c r="N6" s="99"/>
      <c r="O6" s="99"/>
      <c r="P6" s="99"/>
      <c r="Q6" s="99"/>
      <c r="R6" s="99"/>
      <c r="S6" s="99"/>
      <c r="T6" s="99"/>
      <c r="U6" s="99"/>
      <c r="V6" s="99"/>
      <c r="W6" s="99"/>
      <c r="X6" s="99"/>
      <c r="Y6" s="99"/>
      <c r="Z6" s="66"/>
    </row>
    <row r="7" spans="1:26" ht="12.75" customHeight="1" thickBot="1" x14ac:dyDescent="0.25">
      <c r="A7" s="104" t="str">
        <f>$A$3</f>
        <v>1.2</v>
      </c>
      <c r="B7" s="105" t="s">
        <v>154</v>
      </c>
      <c r="C7" s="416" t="s">
        <v>322</v>
      </c>
      <c r="D7" s="400"/>
      <c r="E7" s="400"/>
      <c r="F7" s="400"/>
      <c r="G7" s="401"/>
      <c r="H7" s="99"/>
      <c r="I7" s="99"/>
      <c r="J7" s="99"/>
      <c r="K7" s="99"/>
      <c r="L7" s="99"/>
      <c r="M7" s="99"/>
      <c r="N7" s="99"/>
      <c r="O7" s="99"/>
      <c r="P7" s="99"/>
      <c r="Q7" s="99"/>
      <c r="R7" s="99"/>
      <c r="S7" s="99"/>
      <c r="T7" s="99"/>
      <c r="U7" s="99"/>
      <c r="V7" s="99"/>
      <c r="W7" s="99"/>
      <c r="X7" s="99"/>
      <c r="Y7" s="99"/>
      <c r="Z7" s="66"/>
    </row>
    <row r="8" spans="1:26" ht="12.75" customHeight="1" outlineLevel="1" thickTop="1" thickBot="1" x14ac:dyDescent="0.25">
      <c r="A8" s="6" t="s">
        <v>1</v>
      </c>
      <c r="B8" s="6" t="s">
        <v>2</v>
      </c>
      <c r="C8" s="7" t="s">
        <v>3</v>
      </c>
      <c r="D8" s="8" t="s">
        <v>4</v>
      </c>
      <c r="E8" s="8" t="s">
        <v>146</v>
      </c>
      <c r="F8" s="9" t="s">
        <v>7</v>
      </c>
      <c r="G8" s="8" t="s">
        <v>147</v>
      </c>
      <c r="H8" s="99"/>
      <c r="I8" s="99"/>
      <c r="J8" s="99"/>
      <c r="K8" s="99"/>
      <c r="L8" s="99"/>
      <c r="M8" s="99"/>
      <c r="N8" s="99"/>
      <c r="O8" s="99"/>
      <c r="P8" s="99"/>
      <c r="Q8" s="99"/>
      <c r="R8" s="99"/>
      <c r="S8" s="99"/>
      <c r="T8" s="99"/>
      <c r="U8" s="99"/>
      <c r="V8" s="99"/>
      <c r="W8" s="99"/>
      <c r="X8" s="99"/>
      <c r="Y8" s="99"/>
      <c r="Z8" s="66"/>
    </row>
    <row r="9" spans="1:26" ht="12.75" customHeight="1" outlineLevel="1" thickTop="1" x14ac:dyDescent="0.2">
      <c r="A9" s="106">
        <v>1</v>
      </c>
      <c r="B9" s="107"/>
      <c r="C9" s="108" t="s">
        <v>148</v>
      </c>
      <c r="D9" s="109"/>
      <c r="E9" s="110"/>
      <c r="F9" s="64"/>
      <c r="G9" s="64"/>
      <c r="H9" s="99"/>
      <c r="I9" s="99"/>
      <c r="J9" s="99"/>
      <c r="K9" s="99"/>
      <c r="L9" s="99"/>
      <c r="M9" s="99"/>
      <c r="N9" s="99"/>
      <c r="O9" s="99"/>
      <c r="P9" s="99"/>
      <c r="Q9" s="99"/>
      <c r="R9" s="99"/>
      <c r="S9" s="99"/>
      <c r="T9" s="99"/>
      <c r="U9" s="99"/>
      <c r="V9" s="99"/>
      <c r="W9" s="99"/>
      <c r="X9" s="99"/>
      <c r="Y9" s="99"/>
      <c r="Z9" s="66"/>
    </row>
    <row r="10" spans="1:26" ht="12.75" customHeight="1" outlineLevel="1" x14ac:dyDescent="0.2">
      <c r="A10" s="60">
        <v>70020004</v>
      </c>
      <c r="B10" s="61" t="str">
        <f>VLOOKUP(A10,Preco.Unitario!$A$4:$G$104,2,FALSE)</f>
        <v>SABESP</v>
      </c>
      <c r="C10" s="67" t="str">
        <f>VLOOKUP(A10,Preco.Unitario!$A$4:$G$104,3,FALSE)</f>
        <v xml:space="preserve">SINALIZAÇÃO DE TRÁFEGO </v>
      </c>
      <c r="D10" s="62" t="str">
        <f>VLOOKUP(A10,Preco.Unitario!$A$4:$G$104,4,FALSE)</f>
        <v>m</v>
      </c>
      <c r="E10" s="63">
        <v>8</v>
      </c>
      <c r="F10" s="64">
        <f>VLOOKUP(A10,Preco.Unitario!$A$4:$G$104,7,FALSE)</f>
        <v>0</v>
      </c>
      <c r="G10" s="64">
        <f>E10*F10</f>
        <v>0</v>
      </c>
      <c r="H10" s="99"/>
      <c r="I10" s="99"/>
      <c r="J10" s="99"/>
      <c r="K10" s="99"/>
      <c r="L10" s="99"/>
      <c r="M10" s="99"/>
      <c r="N10" s="99"/>
      <c r="O10" s="99"/>
      <c r="P10" s="99"/>
      <c r="Q10" s="99"/>
      <c r="R10" s="99"/>
      <c r="S10" s="99"/>
      <c r="T10" s="99"/>
      <c r="U10" s="99"/>
      <c r="V10" s="99"/>
      <c r="W10" s="99"/>
      <c r="X10" s="99"/>
      <c r="Y10" s="99"/>
      <c r="Z10" s="66"/>
    </row>
    <row r="11" spans="1:26" ht="12.75" customHeight="1" outlineLevel="1" x14ac:dyDescent="0.2">
      <c r="A11" s="111">
        <v>3</v>
      </c>
      <c r="B11" s="107"/>
      <c r="C11" s="59" t="s">
        <v>149</v>
      </c>
      <c r="D11" s="109"/>
      <c r="E11" s="110"/>
      <c r="F11" s="64"/>
      <c r="G11" s="64"/>
      <c r="H11" s="99"/>
      <c r="I11" s="99"/>
      <c r="J11" s="99"/>
      <c r="K11" s="99"/>
      <c r="L11" s="99"/>
      <c r="M11" s="99"/>
      <c r="N11" s="99"/>
      <c r="O11" s="99"/>
      <c r="P11" s="99"/>
      <c r="Q11" s="99"/>
      <c r="R11" s="99"/>
      <c r="S11" s="99"/>
      <c r="T11" s="99"/>
      <c r="U11" s="99"/>
      <c r="V11" s="99"/>
      <c r="W11" s="99"/>
      <c r="X11" s="99"/>
      <c r="Y11" s="99"/>
      <c r="Z11" s="66"/>
    </row>
    <row r="12" spans="1:26" ht="12.75" customHeight="1" outlineLevel="1" x14ac:dyDescent="0.2">
      <c r="A12" s="60">
        <v>70030042</v>
      </c>
      <c r="B12" s="61" t="str">
        <f>VLOOKUP(A12,Preco.Unitario!$A$4:$G$104,2,FALSE)</f>
        <v>SABESP</v>
      </c>
      <c r="C12" s="67" t="str">
        <f>VLOOKUP(A12,Preco.Unitario!$A$4:$G$104,3,FALSE)</f>
        <v>ESCAVAÇÃO MECANIZADA DE ÁREA EM SOLO NÃO ROCHOSO</v>
      </c>
      <c r="D12" s="62" t="str">
        <f>VLOOKUP(A12,Preco.Unitario!$A$4:$G$104,4,FALSE)</f>
        <v>m³</v>
      </c>
      <c r="E12" s="63">
        <v>1</v>
      </c>
      <c r="F12" s="64">
        <f>VLOOKUP(A12,Preco.Unitario!$A$4:$G$104,7,FALSE)</f>
        <v>0</v>
      </c>
      <c r="G12" s="64">
        <f t="shared" ref="G12:G17" si="0">E12*F12</f>
        <v>0</v>
      </c>
      <c r="H12" s="99"/>
      <c r="I12" s="99"/>
      <c r="J12" s="99"/>
      <c r="K12" s="99"/>
      <c r="L12" s="99"/>
      <c r="M12" s="99"/>
      <c r="N12" s="99"/>
      <c r="O12" s="99"/>
      <c r="P12" s="99"/>
      <c r="Q12" s="99"/>
      <c r="R12" s="99"/>
      <c r="S12" s="99"/>
      <c r="T12" s="99"/>
      <c r="U12" s="99"/>
      <c r="V12" s="99"/>
      <c r="W12" s="99"/>
      <c r="X12" s="99"/>
      <c r="Y12" s="99"/>
      <c r="Z12" s="66"/>
    </row>
    <row r="13" spans="1:26" ht="12.75" customHeight="1" outlineLevel="1" x14ac:dyDescent="0.2">
      <c r="A13" s="112">
        <v>93358</v>
      </c>
      <c r="B13" s="61" t="str">
        <f>VLOOKUP(A13,Preco.Unitario!$A$4:$G$104,2,FALSE)</f>
        <v>SINAPI</v>
      </c>
      <c r="C13" s="67" t="str">
        <f>VLOOKUP(A13,Preco.Unitario!$A$4:$G$104,3,FALSE)</f>
        <v>ESCAVAÇÃO MANUAL DE VALA COM PROFUNDIDADE MENOR OU IGUAL A 1,30 M. AF_03/2016</v>
      </c>
      <c r="D13" s="62" t="str">
        <f>VLOOKUP(A13,Preco.Unitario!$A$4:$G$104,4,FALSE)</f>
        <v>m³</v>
      </c>
      <c r="E13" s="63">
        <v>1</v>
      </c>
      <c r="F13" s="64">
        <f>VLOOKUP(A13,Preco.Unitario!$A$4:$G$104,7,FALSE)</f>
        <v>0</v>
      </c>
      <c r="G13" s="64">
        <f t="shared" si="0"/>
        <v>0</v>
      </c>
      <c r="H13" s="99"/>
      <c r="I13" s="99"/>
      <c r="J13" s="99"/>
      <c r="K13" s="99"/>
      <c r="L13" s="99"/>
      <c r="M13" s="99"/>
      <c r="N13" s="99"/>
      <c r="O13" s="99"/>
      <c r="P13" s="99"/>
      <c r="Q13" s="99"/>
      <c r="R13" s="99"/>
      <c r="S13" s="99"/>
      <c r="T13" s="99"/>
      <c r="U13" s="99"/>
      <c r="V13" s="99"/>
      <c r="W13" s="99"/>
      <c r="X13" s="99"/>
      <c r="Y13" s="99"/>
      <c r="Z13" s="66"/>
    </row>
    <row r="14" spans="1:26" ht="12.75" customHeight="1" outlineLevel="1" x14ac:dyDescent="0.2">
      <c r="A14" s="60">
        <v>70030090</v>
      </c>
      <c r="B14" s="61" t="str">
        <f>VLOOKUP(A14,Preco.Unitario!$A$4:$G$104,2,FALSE)</f>
        <v>SABESP</v>
      </c>
      <c r="C14" s="67" t="str">
        <f>VLOOKUP(A14,Preco.Unitario!$A$4:$G$104,3,FALSE)</f>
        <v>CARGA E DESCARGA - SOLO (A)</v>
      </c>
      <c r="D14" s="62" t="str">
        <f>VLOOKUP(A14,Preco.Unitario!$A$4:$G$104,4,FALSE)</f>
        <v>m³</v>
      </c>
      <c r="E14" s="63">
        <f>E12+E13</f>
        <v>2</v>
      </c>
      <c r="F14" s="64">
        <f>VLOOKUP(A14,Preco.Unitario!$A$4:$G$104,7,FALSE)</f>
        <v>0</v>
      </c>
      <c r="G14" s="64">
        <f t="shared" si="0"/>
        <v>0</v>
      </c>
      <c r="H14" s="99"/>
      <c r="I14" s="99"/>
      <c r="J14" s="99"/>
      <c r="K14" s="99"/>
      <c r="L14" s="99"/>
      <c r="M14" s="99"/>
      <c r="N14" s="99"/>
      <c r="O14" s="99"/>
      <c r="P14" s="99"/>
      <c r="Q14" s="99"/>
      <c r="R14" s="99"/>
      <c r="S14" s="99"/>
      <c r="T14" s="99"/>
      <c r="U14" s="99"/>
      <c r="V14" s="99"/>
      <c r="W14" s="99"/>
      <c r="X14" s="99"/>
      <c r="Y14" s="99"/>
      <c r="Z14" s="66"/>
    </row>
    <row r="15" spans="1:26" ht="12.75" customHeight="1" outlineLevel="1" x14ac:dyDescent="0.2">
      <c r="A15" s="60">
        <v>70030091</v>
      </c>
      <c r="B15" s="61" t="str">
        <f>VLOOKUP(A15,Preco.Unitario!$A$4:$G$104,2,FALSE)</f>
        <v>SABESP</v>
      </c>
      <c r="C15" s="67" t="str">
        <f>VLOOKUP(A15,Preco.Unitario!$A$4:$G$104,3,FALSE)</f>
        <v>TRANSPORTE DE MATERIAL ESCAVADO - SOLO (A)  - PERCURSO DE 10KM</v>
      </c>
      <c r="D15" s="62" t="str">
        <f>VLOOKUP(A15,Preco.Unitario!$A$4:$G$104,4,FALSE)</f>
        <v>m³Q</v>
      </c>
      <c r="E15" s="63">
        <f>E14*10</f>
        <v>20</v>
      </c>
      <c r="F15" s="64">
        <f>VLOOKUP(A15,Preco.Unitario!$A$4:$G$104,7,FALSE)</f>
        <v>0</v>
      </c>
      <c r="G15" s="64">
        <f t="shared" si="0"/>
        <v>0</v>
      </c>
      <c r="H15" s="99"/>
      <c r="I15" s="99"/>
      <c r="J15" s="99"/>
      <c r="K15" s="99"/>
      <c r="L15" s="99"/>
      <c r="M15" s="99"/>
      <c r="N15" s="99"/>
      <c r="O15" s="99"/>
      <c r="P15" s="99"/>
      <c r="Q15" s="99"/>
      <c r="R15" s="99"/>
      <c r="S15" s="99"/>
      <c r="T15" s="99"/>
      <c r="U15" s="99"/>
      <c r="V15" s="99"/>
      <c r="W15" s="99"/>
      <c r="X15" s="99"/>
      <c r="Y15" s="99"/>
      <c r="Z15" s="66"/>
    </row>
    <row r="16" spans="1:26" ht="12.75" customHeight="1" outlineLevel="1" x14ac:dyDescent="0.2">
      <c r="A16" s="60">
        <v>70030031</v>
      </c>
      <c r="B16" s="61" t="str">
        <f>VLOOKUP(A16,Preco.Unitario!$A$4:$G$104,2,FALSE)</f>
        <v>SABESP</v>
      </c>
      <c r="C16" s="67" t="str">
        <f>VLOOKUP(A16,Preco.Unitario!$A$4:$G$104,3,FALSE)</f>
        <v>ATERRO DE VALAS, POÇOS E CAVAS COMPACTADO MECANICAMENTE, SEM CONTROLE DO G.C. (C)</v>
      </c>
      <c r="D16" s="62" t="str">
        <f>VLOOKUP(A16,Preco.Unitario!$A$4:$G$104,4,FALSE)</f>
        <v>m³</v>
      </c>
      <c r="E16" s="63">
        <f>E14</f>
        <v>2</v>
      </c>
      <c r="F16" s="64">
        <f>VLOOKUP(A16,Preco.Unitario!$A$4:$G$104,7,FALSE)</f>
        <v>0</v>
      </c>
      <c r="G16" s="64">
        <f t="shared" si="0"/>
        <v>0</v>
      </c>
      <c r="H16" s="99"/>
      <c r="I16" s="99"/>
      <c r="J16" s="99"/>
      <c r="K16" s="99"/>
      <c r="L16" s="99"/>
      <c r="M16" s="99"/>
      <c r="N16" s="99"/>
      <c r="O16" s="99"/>
      <c r="P16" s="99"/>
      <c r="Q16" s="99"/>
      <c r="R16" s="99"/>
      <c r="S16" s="99"/>
      <c r="T16" s="99"/>
      <c r="U16" s="99"/>
      <c r="V16" s="99"/>
      <c r="W16" s="99"/>
      <c r="X16" s="99"/>
      <c r="Y16" s="99"/>
      <c r="Z16" s="66"/>
    </row>
    <row r="17" spans="1:26" ht="12.75" customHeight="1" outlineLevel="1" x14ac:dyDescent="0.2">
      <c r="A17" s="60">
        <v>70030044</v>
      </c>
      <c r="B17" s="61" t="str">
        <f>VLOOKUP(A17,Preco.Unitario!$A$4:$G$104,2,FALSE)</f>
        <v>SABESP</v>
      </c>
      <c r="C17" s="67" t="str">
        <f>VLOOKUP(A17,Preco.Unitario!$A$4:$G$104,3,FALSE)</f>
        <v>ESCAVAÇÃO EM JAZIDA DE SOLO</v>
      </c>
      <c r="D17" s="62" t="str">
        <f>VLOOKUP(A17,Preco.Unitario!$A$4:$G$104,4,FALSE)</f>
        <v>m³</v>
      </c>
      <c r="E17" s="63">
        <f>E14</f>
        <v>2</v>
      </c>
      <c r="F17" s="64">
        <f>VLOOKUP(A17,Preco.Unitario!$A$4:$G$104,7,FALSE)</f>
        <v>0</v>
      </c>
      <c r="G17" s="64">
        <f t="shared" si="0"/>
        <v>0</v>
      </c>
      <c r="H17" s="99"/>
      <c r="I17" s="99"/>
      <c r="J17" s="99"/>
      <c r="K17" s="99"/>
      <c r="L17" s="99"/>
      <c r="M17" s="99"/>
      <c r="N17" s="99"/>
      <c r="O17" s="99"/>
      <c r="P17" s="99"/>
      <c r="Q17" s="99"/>
      <c r="R17" s="99"/>
      <c r="S17" s="99"/>
      <c r="T17" s="99"/>
      <c r="U17" s="99"/>
      <c r="V17" s="99"/>
      <c r="W17" s="99"/>
      <c r="X17" s="99"/>
      <c r="Y17" s="99"/>
      <c r="Z17" s="66"/>
    </row>
    <row r="18" spans="1:26" ht="33" customHeight="1" outlineLevel="1" x14ac:dyDescent="0.2">
      <c r="A18" s="111">
        <v>4</v>
      </c>
      <c r="B18" s="106"/>
      <c r="C18" s="113" t="s">
        <v>164</v>
      </c>
      <c r="D18" s="109"/>
      <c r="E18" s="110"/>
      <c r="F18" s="64"/>
      <c r="G18" s="64"/>
      <c r="H18" s="99"/>
      <c r="I18" s="99"/>
      <c r="J18" s="99"/>
      <c r="K18" s="99"/>
      <c r="L18" s="99"/>
      <c r="M18" s="99"/>
      <c r="N18" s="99"/>
      <c r="O18" s="99"/>
      <c r="P18" s="99"/>
      <c r="Q18" s="99"/>
      <c r="R18" s="99"/>
      <c r="S18" s="99"/>
      <c r="T18" s="99"/>
      <c r="U18" s="99"/>
      <c r="V18" s="99"/>
      <c r="W18" s="99"/>
      <c r="X18" s="99"/>
      <c r="Y18" s="99"/>
      <c r="Z18" s="66"/>
    </row>
    <row r="19" spans="1:26" ht="12.75" customHeight="1" outlineLevel="1" x14ac:dyDescent="0.2">
      <c r="A19" s="112" t="s">
        <v>125</v>
      </c>
      <c r="B19" s="61" t="str">
        <f>VLOOKUP(A19,Preco.Unitario!$A$4:$G$104,2,FALSE)</f>
        <v>SABESP INSUMO</v>
      </c>
      <c r="C19" s="67" t="str">
        <f>VLOOKUP(A19,Preco.Unitario!$A$4:$G$104,3,FALSE)</f>
        <v>ENCANADOR</v>
      </c>
      <c r="D19" s="62" t="str">
        <f>VLOOKUP(A19,Preco.Unitario!$A$4:$G$104,4,FALSE)</f>
        <v>H</v>
      </c>
      <c r="E19" s="114">
        <v>1</v>
      </c>
      <c r="F19" s="64">
        <f>VLOOKUP(A19,Preco.Unitario!$A$4:$G$104,7,FALSE)</f>
        <v>0</v>
      </c>
      <c r="G19" s="64">
        <f t="shared" ref="G19:G24" si="1">E19*F19</f>
        <v>0</v>
      </c>
      <c r="H19" s="99"/>
      <c r="I19" s="99"/>
      <c r="J19" s="99"/>
      <c r="K19" s="99"/>
      <c r="L19" s="99"/>
      <c r="M19" s="99"/>
      <c r="N19" s="99"/>
      <c r="O19" s="99"/>
      <c r="P19" s="99"/>
      <c r="Q19" s="99"/>
      <c r="R19" s="99"/>
      <c r="S19" s="99"/>
      <c r="T19" s="99"/>
      <c r="U19" s="99"/>
      <c r="V19" s="99"/>
      <c r="W19" s="99"/>
      <c r="X19" s="99"/>
      <c r="Y19" s="99"/>
      <c r="Z19" s="66"/>
    </row>
    <row r="20" spans="1:26" ht="12.75" customHeight="1" outlineLevel="1" x14ac:dyDescent="0.2">
      <c r="A20" s="112" t="s">
        <v>123</v>
      </c>
      <c r="B20" s="61" t="str">
        <f>VLOOKUP(A20,Preco.Unitario!$A$4:$G$104,2,FALSE)</f>
        <v>SABESP INSUMO</v>
      </c>
      <c r="C20" s="67" t="str">
        <f>VLOOKUP(A20,Preco.Unitario!$A$4:$G$104,3,FALSE)</f>
        <v>AJUDANTE</v>
      </c>
      <c r="D20" s="62" t="str">
        <f>VLOOKUP(A20,Preco.Unitario!$A$4:$G$104,4,FALSE)</f>
        <v>H</v>
      </c>
      <c r="E20" s="114">
        <v>1</v>
      </c>
      <c r="F20" s="64">
        <f>VLOOKUP(A20,Preco.Unitario!$A$4:$G$104,7,FALSE)</f>
        <v>0</v>
      </c>
      <c r="G20" s="64">
        <f t="shared" si="1"/>
        <v>0</v>
      </c>
      <c r="H20" s="99"/>
      <c r="I20" s="99"/>
      <c r="J20" s="99"/>
      <c r="K20" s="99"/>
      <c r="L20" s="99"/>
      <c r="M20" s="99"/>
      <c r="N20" s="99"/>
      <c r="O20" s="99"/>
      <c r="P20" s="99"/>
      <c r="Q20" s="99"/>
      <c r="R20" s="99"/>
      <c r="S20" s="99"/>
      <c r="T20" s="99"/>
      <c r="U20" s="99"/>
      <c r="V20" s="99"/>
      <c r="W20" s="99"/>
      <c r="X20" s="99"/>
      <c r="Y20" s="99"/>
      <c r="Z20" s="66"/>
    </row>
    <row r="21" spans="1:26" ht="12.75" customHeight="1" outlineLevel="1" x14ac:dyDescent="0.2">
      <c r="A21" s="75" t="s">
        <v>114</v>
      </c>
      <c r="B21" s="61" t="str">
        <f>VLOOKUP(A21,Preco.Unitario!$A$4:$G$104,2,FALSE)</f>
        <v>SABESP INSUMO</v>
      </c>
      <c r="C21" s="67" t="str">
        <f>VLOOKUP(A21,Preco.Unitario!$A$4:$G$104,3,FALSE)</f>
        <v>CAMINHÃO - CARROCERIA FIXA ABERTA DE MADEIRA COM CAPACIDADE 5 T *160CV - À DISPOSIÇÃO</v>
      </c>
      <c r="D21" s="62" t="str">
        <f>VLOOKUP(A21,Preco.Unitario!$A$4:$G$104,4,FALSE)</f>
        <v>H</v>
      </c>
      <c r="E21" s="114">
        <v>1</v>
      </c>
      <c r="F21" s="64">
        <f>VLOOKUP(A21,Preco.Unitario!$A$4:$G$104,7,FALSE)</f>
        <v>0</v>
      </c>
      <c r="G21" s="64">
        <f t="shared" si="1"/>
        <v>0</v>
      </c>
      <c r="H21" s="99"/>
      <c r="I21" s="99"/>
      <c r="J21" s="99"/>
      <c r="K21" s="99"/>
      <c r="L21" s="99"/>
      <c r="M21" s="99"/>
      <c r="N21" s="99"/>
      <c r="O21" s="99"/>
      <c r="P21" s="99"/>
      <c r="Q21" s="99"/>
      <c r="R21" s="99"/>
      <c r="S21" s="99"/>
      <c r="T21" s="99"/>
      <c r="U21" s="99"/>
      <c r="V21" s="99"/>
      <c r="W21" s="99"/>
      <c r="X21" s="99"/>
      <c r="Y21" s="99"/>
      <c r="Z21" s="66"/>
    </row>
    <row r="22" spans="1:26" ht="11.25" customHeight="1" outlineLevel="1" x14ac:dyDescent="0.2">
      <c r="A22" s="73" t="s">
        <v>129</v>
      </c>
      <c r="B22" s="68" t="str">
        <f>VLOOKUP(A22,Preco.Unitario!$A$4:$G$104,2,FALSE)</f>
        <v>SABESP INSUMO</v>
      </c>
      <c r="C22" s="20" t="str">
        <f>VLOOKUP(A22,Preco.Unitario!$A$4:$G$104,3,FALSE)</f>
        <v>SOLDADOR</v>
      </c>
      <c r="D22" s="69" t="str">
        <f>VLOOKUP(A22,Preco.Unitario!$A$4:$G$104,4,FALSE)</f>
        <v>H</v>
      </c>
      <c r="E22" s="74">
        <v>1</v>
      </c>
      <c r="F22" s="71">
        <f>VLOOKUP(A22,Preco.Unitario!$A$4:$G$104,7,FALSE)</f>
        <v>0</v>
      </c>
      <c r="G22" s="71">
        <f t="shared" si="1"/>
        <v>0</v>
      </c>
      <c r="H22" s="34"/>
      <c r="I22" s="34"/>
      <c r="J22" s="34"/>
      <c r="K22" s="34"/>
      <c r="L22" s="34"/>
      <c r="M22" s="34"/>
      <c r="N22" s="34"/>
      <c r="O22" s="34"/>
      <c r="P22" s="34"/>
      <c r="Q22" s="34"/>
      <c r="R22" s="34"/>
      <c r="S22" s="34"/>
      <c r="T22" s="34"/>
      <c r="U22" s="34"/>
      <c r="V22" s="34"/>
      <c r="W22" s="34"/>
      <c r="X22" s="34"/>
      <c r="Y22" s="34"/>
      <c r="Z22" s="28"/>
    </row>
    <row r="23" spans="1:26" ht="11.25" customHeight="1" outlineLevel="1" x14ac:dyDescent="0.2">
      <c r="A23" s="73" t="s">
        <v>121</v>
      </c>
      <c r="B23" s="68" t="str">
        <f>VLOOKUP(A23,Preco.Unitario!$A$4:$G$104,2,FALSE)</f>
        <v>SABESP INSUMO</v>
      </c>
      <c r="C23" s="20" t="str">
        <f>VLOOKUP(A23,Preco.Unitario!$A$4:$G$104,3,FALSE)</f>
        <v>GERADOR / MOTOSOLDADORA 5 KVA A DIESEL - 220V</v>
      </c>
      <c r="D23" s="69" t="str">
        <f>VLOOKUP(A23,Preco.Unitario!$A$4:$G$104,4,FALSE)</f>
        <v>H</v>
      </c>
      <c r="E23" s="74">
        <v>1</v>
      </c>
      <c r="F23" s="71">
        <f>VLOOKUP(A23,Preco.Unitario!$A$4:$G$104,7,FALSE)</f>
        <v>0</v>
      </c>
      <c r="G23" s="71">
        <f t="shared" si="1"/>
        <v>0</v>
      </c>
      <c r="H23" s="34"/>
      <c r="I23" s="34"/>
      <c r="J23" s="34"/>
      <c r="K23" s="34"/>
      <c r="L23" s="34"/>
      <c r="M23" s="34"/>
      <c r="N23" s="34"/>
      <c r="O23" s="34"/>
      <c r="P23" s="34"/>
      <c r="Q23" s="34"/>
      <c r="R23" s="34"/>
      <c r="S23" s="34"/>
      <c r="T23" s="34"/>
      <c r="U23" s="34"/>
      <c r="V23" s="34"/>
      <c r="W23" s="34"/>
      <c r="X23" s="34"/>
      <c r="Y23" s="34"/>
      <c r="Z23" s="28"/>
    </row>
    <row r="24" spans="1:26" ht="12.75" customHeight="1" outlineLevel="1" x14ac:dyDescent="0.2">
      <c r="A24" s="12" t="s">
        <v>117</v>
      </c>
      <c r="B24" s="68" t="str">
        <f>VLOOKUP(A24,Preco.Unitario!$A$4:$G$104,2,FALSE)</f>
        <v>SABESP INSUMO</v>
      </c>
      <c r="C24" s="20" t="str">
        <f>VLOOKUP(A24,Preco.Unitario!$A$4:$G$104,3,FALSE)</f>
        <v xml:space="preserve">PERFURATRIZ PNEUMÁTICA PESO=24KG, COMPRIMENTO=565MM </v>
      </c>
      <c r="D24" s="69" t="str">
        <f>VLOOKUP(A24,Preco.Unitario!$A$4:$G$104,4,FALSE)</f>
        <v>H</v>
      </c>
      <c r="E24" s="74">
        <f>E23</f>
        <v>1</v>
      </c>
      <c r="F24" s="71">
        <f>VLOOKUP(A24,Preco.Unitario!$A$4:$G$104,7,FALSE)</f>
        <v>0</v>
      </c>
      <c r="G24" s="71">
        <f t="shared" si="1"/>
        <v>0</v>
      </c>
      <c r="H24" s="99"/>
      <c r="I24" s="99"/>
      <c r="J24" s="99"/>
      <c r="K24" s="99"/>
      <c r="L24" s="99"/>
      <c r="M24" s="99"/>
      <c r="N24" s="99"/>
      <c r="O24" s="99"/>
      <c r="P24" s="99"/>
      <c r="Q24" s="99"/>
      <c r="R24" s="99"/>
      <c r="S24" s="99"/>
      <c r="T24" s="99"/>
      <c r="U24" s="99"/>
      <c r="V24" s="99"/>
      <c r="W24" s="99"/>
      <c r="X24" s="99"/>
      <c r="Y24" s="99"/>
      <c r="Z24" s="66"/>
    </row>
    <row r="25" spans="1:26" ht="12.75" customHeight="1" outlineLevel="1" x14ac:dyDescent="0.2">
      <c r="A25" s="111">
        <v>5</v>
      </c>
      <c r="B25" s="106"/>
      <c r="C25" s="59" t="s">
        <v>151</v>
      </c>
      <c r="D25" s="109"/>
      <c r="E25" s="110"/>
      <c r="F25" s="64"/>
      <c r="G25" s="64"/>
      <c r="H25" s="99"/>
      <c r="I25" s="99"/>
      <c r="J25" s="99"/>
      <c r="K25" s="99"/>
      <c r="L25" s="99"/>
      <c r="M25" s="99"/>
      <c r="N25" s="99"/>
      <c r="O25" s="99"/>
      <c r="P25" s="99"/>
      <c r="Q25" s="99"/>
      <c r="R25" s="99"/>
      <c r="S25" s="99"/>
      <c r="T25" s="99"/>
      <c r="U25" s="99"/>
      <c r="V25" s="99"/>
      <c r="W25" s="99"/>
      <c r="X25" s="99"/>
      <c r="Y25" s="99"/>
      <c r="Z25" s="66"/>
    </row>
    <row r="26" spans="1:26" ht="12.75" customHeight="1" outlineLevel="1" x14ac:dyDescent="0.2">
      <c r="A26" s="60">
        <v>70050001</v>
      </c>
      <c r="B26" s="61" t="str">
        <f>VLOOKUP(A26,Preco.Unitario!$A$4:$G$104,2,FALSE)</f>
        <v>SABESP</v>
      </c>
      <c r="C26" s="67" t="str">
        <f>VLOOKUP(A26,Preco.Unitario!$A$4:$G$104,3,FALSE)</f>
        <v>ESGOTAMENTO COM BOMBAS DE SUPERFÍCIE OU SUBMERSAS</v>
      </c>
      <c r="D26" s="62" t="str">
        <f>VLOOKUP(A26,Preco.Unitario!$A$4:$G$104,4,FALSE)</f>
        <v>HPH</v>
      </c>
      <c r="E26" s="114">
        <v>0.5</v>
      </c>
      <c r="F26" s="64">
        <f>VLOOKUP(A26,Preco.Unitario!$A$4:$G$104,7,FALSE)</f>
        <v>0</v>
      </c>
      <c r="G26" s="64">
        <f>E26*F26</f>
        <v>0</v>
      </c>
      <c r="H26" s="99"/>
      <c r="I26" s="99"/>
      <c r="J26" s="99"/>
      <c r="K26" s="99"/>
      <c r="L26" s="99"/>
      <c r="M26" s="99"/>
      <c r="N26" s="99"/>
      <c r="O26" s="99"/>
      <c r="P26" s="99"/>
      <c r="Q26" s="99"/>
      <c r="R26" s="99"/>
      <c r="S26" s="99"/>
      <c r="T26" s="99"/>
      <c r="U26" s="99"/>
      <c r="V26" s="99"/>
      <c r="W26" s="99"/>
      <c r="X26" s="99"/>
      <c r="Y26" s="99"/>
      <c r="Z26" s="66"/>
    </row>
    <row r="27" spans="1:26" ht="12.75" customHeight="1" outlineLevel="1" x14ac:dyDescent="0.2">
      <c r="A27" s="111">
        <v>7</v>
      </c>
      <c r="B27" s="106"/>
      <c r="C27" s="59" t="s">
        <v>152</v>
      </c>
      <c r="D27" s="109"/>
      <c r="E27" s="110"/>
      <c r="F27" s="64"/>
      <c r="G27" s="64"/>
      <c r="H27" s="99"/>
      <c r="I27" s="99"/>
      <c r="J27" s="99"/>
      <c r="K27" s="99"/>
      <c r="L27" s="99"/>
      <c r="M27" s="99"/>
      <c r="N27" s="99"/>
      <c r="O27" s="99"/>
      <c r="P27" s="99"/>
      <c r="Q27" s="99"/>
      <c r="R27" s="99"/>
      <c r="S27" s="99"/>
      <c r="T27" s="99"/>
      <c r="U27" s="99"/>
      <c r="V27" s="99"/>
      <c r="W27" s="99"/>
      <c r="X27" s="99"/>
      <c r="Y27" s="99"/>
      <c r="Z27" s="66"/>
    </row>
    <row r="28" spans="1:26" ht="12.75" customHeight="1" outlineLevel="1" thickBot="1" x14ac:dyDescent="0.25">
      <c r="A28" s="60">
        <v>70010005</v>
      </c>
      <c r="B28" s="61" t="str">
        <f>VLOOKUP(A28,Preco.Unitario!$A$4:$G$104,2,FALSE)</f>
        <v>SABESP</v>
      </c>
      <c r="C28" s="67" t="str">
        <f>VLOOKUP(A28,Preco.Unitario!$A$4:$G$104,3,FALSE)</f>
        <v>CADASTRO DE REDES</v>
      </c>
      <c r="D28" s="62" t="str">
        <f>VLOOKUP(A28,Preco.Unitario!$A$4:$G$104,4,FALSE)</f>
        <v>m</v>
      </c>
      <c r="E28" s="63">
        <f>$D$5</f>
        <v>1</v>
      </c>
      <c r="F28" s="64">
        <f>VLOOKUP(A28,Preco.Unitario!$A$4:$G$104,7,FALSE)</f>
        <v>0</v>
      </c>
      <c r="G28" s="64">
        <f>E28*F28</f>
        <v>0</v>
      </c>
      <c r="H28" s="99"/>
      <c r="I28" s="99"/>
      <c r="J28" s="99"/>
      <c r="K28" s="99"/>
      <c r="L28" s="99"/>
      <c r="M28" s="99"/>
      <c r="N28" s="99"/>
      <c r="O28" s="99"/>
      <c r="P28" s="99"/>
      <c r="Q28" s="99"/>
      <c r="R28" s="99"/>
      <c r="S28" s="99"/>
      <c r="T28" s="99"/>
      <c r="U28" s="99"/>
      <c r="V28" s="99"/>
      <c r="W28" s="99"/>
      <c r="X28" s="99"/>
      <c r="Y28" s="99"/>
      <c r="Z28" s="66"/>
    </row>
    <row r="29" spans="1:26" ht="12.75" customHeight="1" thickTop="1" x14ac:dyDescent="0.2">
      <c r="A29" s="115"/>
      <c r="B29" s="116"/>
      <c r="C29" s="417" t="s">
        <v>153</v>
      </c>
      <c r="D29" s="409"/>
      <c r="E29" s="409"/>
      <c r="F29" s="410"/>
      <c r="G29" s="117">
        <f>SUM(G9:G28)</f>
        <v>0</v>
      </c>
      <c r="H29" s="99"/>
      <c r="I29" s="99"/>
      <c r="J29" s="99"/>
      <c r="K29" s="99"/>
      <c r="L29" s="99"/>
      <c r="M29" s="99"/>
      <c r="N29" s="99"/>
      <c r="O29" s="99"/>
      <c r="P29" s="99"/>
      <c r="Q29" s="99"/>
      <c r="R29" s="99"/>
      <c r="S29" s="99"/>
      <c r="T29" s="99"/>
      <c r="U29" s="99"/>
      <c r="V29" s="99"/>
      <c r="W29" s="99"/>
      <c r="X29" s="99"/>
      <c r="Y29" s="99"/>
      <c r="Z29" s="66"/>
    </row>
    <row r="30" spans="1:26" ht="12.75" customHeight="1" x14ac:dyDescent="0.2">
      <c r="A30" s="90"/>
      <c r="B30" s="90"/>
      <c r="C30" s="39"/>
      <c r="D30" s="91"/>
      <c r="E30" s="39"/>
      <c r="F30" s="39"/>
      <c r="G30" s="39"/>
      <c r="H30" s="99"/>
      <c r="I30" s="99"/>
      <c r="J30" s="99"/>
      <c r="K30" s="99"/>
      <c r="L30" s="99"/>
      <c r="M30" s="99"/>
      <c r="N30" s="99"/>
      <c r="O30" s="99"/>
      <c r="P30" s="99"/>
      <c r="Q30" s="99"/>
      <c r="R30" s="99"/>
      <c r="S30" s="99"/>
      <c r="T30" s="99"/>
      <c r="U30" s="99"/>
      <c r="V30" s="99"/>
      <c r="W30" s="99"/>
      <c r="X30" s="99"/>
      <c r="Y30" s="99"/>
      <c r="Z30" s="66"/>
    </row>
    <row r="31" spans="1:26" ht="12.75" customHeight="1" x14ac:dyDescent="0.2">
      <c r="A31" s="118"/>
      <c r="B31" s="118"/>
      <c r="C31" s="99"/>
      <c r="D31" s="119"/>
      <c r="E31" s="99"/>
      <c r="F31" s="99"/>
      <c r="G31" s="99"/>
      <c r="H31" s="99"/>
      <c r="I31" s="99"/>
      <c r="J31" s="99"/>
      <c r="K31" s="99"/>
      <c r="L31" s="99"/>
      <c r="M31" s="99"/>
      <c r="N31" s="99"/>
      <c r="O31" s="99"/>
      <c r="P31" s="99"/>
      <c r="Q31" s="99"/>
      <c r="R31" s="99"/>
      <c r="S31" s="99"/>
      <c r="T31" s="99"/>
      <c r="U31" s="99"/>
      <c r="V31" s="99"/>
      <c r="W31" s="99"/>
      <c r="X31" s="99"/>
      <c r="Y31" s="99"/>
      <c r="Z31" s="66"/>
    </row>
    <row r="32" spans="1:26" ht="12.75" customHeight="1" x14ac:dyDescent="0.2">
      <c r="A32" s="118"/>
      <c r="B32" s="118"/>
      <c r="C32" s="99"/>
      <c r="D32" s="119"/>
      <c r="E32" s="99"/>
      <c r="F32" s="99"/>
      <c r="G32" s="99"/>
      <c r="H32" s="99"/>
      <c r="I32" s="99"/>
      <c r="J32" s="99"/>
      <c r="K32" s="99"/>
      <c r="L32" s="99"/>
      <c r="M32" s="99"/>
      <c r="N32" s="99"/>
      <c r="O32" s="99"/>
      <c r="P32" s="99"/>
      <c r="Q32" s="99"/>
      <c r="R32" s="99"/>
      <c r="S32" s="99"/>
      <c r="T32" s="99"/>
      <c r="U32" s="99"/>
      <c r="V32" s="99"/>
      <c r="W32" s="99"/>
      <c r="X32" s="99"/>
      <c r="Y32" s="99"/>
      <c r="Z32" s="66"/>
    </row>
    <row r="33" spans="1:26" ht="12.75" customHeight="1" x14ac:dyDescent="0.2">
      <c r="A33" s="118"/>
      <c r="B33" s="118"/>
      <c r="C33" s="99"/>
      <c r="D33" s="119"/>
      <c r="E33" s="99"/>
      <c r="F33" s="99"/>
      <c r="G33" s="99"/>
      <c r="H33" s="99"/>
      <c r="I33" s="99"/>
      <c r="J33" s="99"/>
      <c r="K33" s="99"/>
      <c r="L33" s="99"/>
      <c r="M33" s="99"/>
      <c r="N33" s="99"/>
      <c r="O33" s="99"/>
      <c r="P33" s="99"/>
      <c r="Q33" s="99"/>
      <c r="R33" s="99"/>
      <c r="S33" s="99"/>
      <c r="T33" s="99"/>
      <c r="U33" s="99"/>
      <c r="V33" s="99"/>
      <c r="W33" s="99"/>
      <c r="X33" s="99"/>
      <c r="Y33" s="99"/>
      <c r="Z33" s="66"/>
    </row>
    <row r="34" spans="1:26" ht="12.75" customHeight="1" x14ac:dyDescent="0.2">
      <c r="A34" s="118"/>
      <c r="B34" s="118"/>
      <c r="C34" s="99"/>
      <c r="D34" s="119"/>
      <c r="E34" s="99"/>
      <c r="F34" s="99"/>
      <c r="G34" s="99"/>
      <c r="H34" s="99"/>
      <c r="I34" s="99"/>
      <c r="J34" s="99"/>
      <c r="K34" s="99"/>
      <c r="L34" s="99"/>
      <c r="M34" s="99"/>
      <c r="N34" s="99"/>
      <c r="O34" s="99"/>
      <c r="P34" s="99"/>
      <c r="Q34" s="99"/>
      <c r="R34" s="99"/>
      <c r="S34" s="99"/>
      <c r="T34" s="99"/>
      <c r="U34" s="99"/>
      <c r="V34" s="99"/>
      <c r="W34" s="99"/>
      <c r="X34" s="99"/>
      <c r="Y34" s="99"/>
      <c r="Z34" s="66"/>
    </row>
    <row r="35" spans="1:26" ht="12.75" customHeight="1" x14ac:dyDescent="0.2">
      <c r="A35" s="118"/>
      <c r="B35" s="118"/>
      <c r="C35" s="99"/>
      <c r="D35" s="119"/>
      <c r="E35" s="99"/>
      <c r="F35" s="99"/>
      <c r="G35" s="99"/>
      <c r="H35" s="99"/>
      <c r="I35" s="99"/>
      <c r="J35" s="99"/>
      <c r="K35" s="99"/>
      <c r="L35" s="99"/>
      <c r="M35" s="99"/>
      <c r="N35" s="99"/>
      <c r="O35" s="99"/>
      <c r="P35" s="99"/>
      <c r="Q35" s="99"/>
      <c r="R35" s="99"/>
      <c r="S35" s="99"/>
      <c r="T35" s="99"/>
      <c r="U35" s="99"/>
      <c r="V35" s="99"/>
      <c r="W35" s="99"/>
      <c r="X35" s="99"/>
      <c r="Y35" s="99"/>
      <c r="Z35" s="66"/>
    </row>
    <row r="36" spans="1:26" ht="12.75" customHeight="1" x14ac:dyDescent="0.2">
      <c r="A36" s="118"/>
      <c r="B36" s="118"/>
      <c r="C36" s="99"/>
      <c r="D36" s="119"/>
      <c r="E36" s="99"/>
      <c r="F36" s="99"/>
      <c r="G36" s="99"/>
      <c r="H36" s="99"/>
      <c r="I36" s="99"/>
      <c r="J36" s="99"/>
      <c r="K36" s="99"/>
      <c r="L36" s="99"/>
      <c r="M36" s="99"/>
      <c r="N36" s="99"/>
      <c r="O36" s="99"/>
      <c r="P36" s="99"/>
      <c r="Q36" s="99"/>
      <c r="R36" s="99"/>
      <c r="S36" s="99"/>
      <c r="T36" s="99"/>
      <c r="U36" s="99"/>
      <c r="V36" s="99"/>
      <c r="W36" s="99"/>
      <c r="X36" s="99"/>
      <c r="Y36" s="99"/>
      <c r="Z36" s="66"/>
    </row>
    <row r="37" spans="1:26" ht="12.75" customHeight="1" x14ac:dyDescent="0.2">
      <c r="A37" s="118"/>
      <c r="B37" s="118"/>
      <c r="C37" s="99"/>
      <c r="D37" s="119"/>
      <c r="E37" s="99"/>
      <c r="F37" s="99"/>
      <c r="G37" s="99"/>
      <c r="H37" s="99"/>
      <c r="I37" s="99"/>
      <c r="J37" s="99"/>
      <c r="K37" s="99"/>
      <c r="L37" s="99"/>
      <c r="M37" s="99"/>
      <c r="N37" s="99"/>
      <c r="O37" s="99"/>
      <c r="P37" s="99"/>
      <c r="Q37" s="99"/>
      <c r="R37" s="99"/>
      <c r="S37" s="99"/>
      <c r="T37" s="99"/>
      <c r="U37" s="99"/>
      <c r="V37" s="99"/>
      <c r="W37" s="99"/>
      <c r="X37" s="99"/>
      <c r="Y37" s="99"/>
      <c r="Z37" s="66"/>
    </row>
    <row r="38" spans="1:26" ht="12.75" customHeight="1" x14ac:dyDescent="0.2">
      <c r="A38" s="118"/>
      <c r="B38" s="118"/>
      <c r="C38" s="99"/>
      <c r="D38" s="119"/>
      <c r="E38" s="99"/>
      <c r="F38" s="99"/>
      <c r="G38" s="99"/>
      <c r="H38" s="99"/>
      <c r="I38" s="99"/>
      <c r="J38" s="99"/>
      <c r="K38" s="99"/>
      <c r="L38" s="99"/>
      <c r="M38" s="99"/>
      <c r="N38" s="99"/>
      <c r="O38" s="99"/>
      <c r="P38" s="99"/>
      <c r="Q38" s="99"/>
      <c r="R38" s="99"/>
      <c r="S38" s="99"/>
      <c r="T38" s="99"/>
      <c r="U38" s="99"/>
      <c r="V38" s="99"/>
      <c r="W38" s="99"/>
      <c r="X38" s="99"/>
      <c r="Y38" s="99"/>
      <c r="Z38" s="66"/>
    </row>
    <row r="39" spans="1:26" ht="12.75" customHeight="1" x14ac:dyDescent="0.2">
      <c r="A39" s="118"/>
      <c r="B39" s="118"/>
      <c r="C39" s="99"/>
      <c r="D39" s="119"/>
      <c r="E39" s="99"/>
      <c r="F39" s="99"/>
      <c r="G39" s="99"/>
      <c r="H39" s="99"/>
      <c r="I39" s="99"/>
      <c r="J39" s="99"/>
      <c r="K39" s="99"/>
      <c r="L39" s="99"/>
      <c r="M39" s="99"/>
      <c r="N39" s="99"/>
      <c r="O39" s="99"/>
      <c r="P39" s="99"/>
      <c r="Q39" s="99"/>
      <c r="R39" s="99"/>
      <c r="S39" s="99"/>
      <c r="T39" s="99"/>
      <c r="U39" s="99"/>
      <c r="V39" s="99"/>
      <c r="W39" s="99"/>
      <c r="X39" s="99"/>
      <c r="Y39" s="99"/>
      <c r="Z39" s="66"/>
    </row>
    <row r="40" spans="1:26" ht="12.75" customHeight="1" x14ac:dyDescent="0.2">
      <c r="A40" s="118"/>
      <c r="B40" s="118"/>
      <c r="C40" s="99"/>
      <c r="D40" s="119"/>
      <c r="E40" s="99"/>
      <c r="F40" s="99"/>
      <c r="G40" s="99"/>
      <c r="H40" s="99"/>
      <c r="I40" s="99"/>
      <c r="J40" s="99"/>
      <c r="K40" s="99"/>
      <c r="L40" s="99"/>
      <c r="M40" s="99"/>
      <c r="N40" s="99"/>
      <c r="O40" s="99"/>
      <c r="P40" s="99"/>
      <c r="Q40" s="99"/>
      <c r="R40" s="99"/>
      <c r="S40" s="99"/>
      <c r="T40" s="99"/>
      <c r="U40" s="99"/>
      <c r="V40" s="99"/>
      <c r="W40" s="99"/>
      <c r="X40" s="99"/>
      <c r="Y40" s="99"/>
      <c r="Z40" s="66"/>
    </row>
    <row r="41" spans="1:26" ht="12.75" customHeight="1" x14ac:dyDescent="0.2">
      <c r="A41" s="118"/>
      <c r="B41" s="118"/>
      <c r="C41" s="99"/>
      <c r="D41" s="119"/>
      <c r="E41" s="99"/>
      <c r="F41" s="99"/>
      <c r="G41" s="99"/>
      <c r="H41" s="99"/>
      <c r="I41" s="99"/>
      <c r="J41" s="99"/>
      <c r="K41" s="99"/>
      <c r="L41" s="99"/>
      <c r="M41" s="99"/>
      <c r="N41" s="99"/>
      <c r="O41" s="99"/>
      <c r="P41" s="99"/>
      <c r="Q41" s="99"/>
      <c r="R41" s="99"/>
      <c r="S41" s="99"/>
      <c r="T41" s="99"/>
      <c r="U41" s="99"/>
      <c r="V41" s="99"/>
      <c r="W41" s="99"/>
      <c r="X41" s="99"/>
      <c r="Y41" s="99"/>
      <c r="Z41" s="66"/>
    </row>
    <row r="42" spans="1:26" ht="12.75" customHeight="1" x14ac:dyDescent="0.2">
      <c r="A42" s="118"/>
      <c r="B42" s="118"/>
      <c r="C42" s="99"/>
      <c r="D42" s="119"/>
      <c r="E42" s="99"/>
      <c r="F42" s="99"/>
      <c r="G42" s="99"/>
      <c r="H42" s="99"/>
      <c r="I42" s="99"/>
      <c r="J42" s="99"/>
      <c r="K42" s="99"/>
      <c r="L42" s="99"/>
      <c r="M42" s="99"/>
      <c r="N42" s="99"/>
      <c r="O42" s="99"/>
      <c r="P42" s="99"/>
      <c r="Q42" s="99"/>
      <c r="R42" s="99"/>
      <c r="S42" s="99"/>
      <c r="T42" s="99"/>
      <c r="U42" s="99"/>
      <c r="V42" s="99"/>
      <c r="W42" s="99"/>
      <c r="X42" s="99"/>
      <c r="Y42" s="99"/>
      <c r="Z42" s="66"/>
    </row>
    <row r="43" spans="1:26" ht="12.75" customHeight="1" x14ac:dyDescent="0.2">
      <c r="A43" s="118"/>
      <c r="B43" s="118"/>
      <c r="C43" s="99"/>
      <c r="D43" s="119"/>
      <c r="E43" s="99"/>
      <c r="F43" s="99"/>
      <c r="G43" s="99"/>
      <c r="H43" s="99"/>
      <c r="I43" s="99"/>
      <c r="J43" s="99"/>
      <c r="K43" s="99"/>
      <c r="L43" s="99"/>
      <c r="M43" s="99"/>
      <c r="N43" s="99"/>
      <c r="O43" s="99"/>
      <c r="P43" s="99"/>
      <c r="Q43" s="99"/>
      <c r="R43" s="99"/>
      <c r="S43" s="99"/>
      <c r="T43" s="99"/>
      <c r="U43" s="99"/>
      <c r="V43" s="99"/>
      <c r="W43" s="99"/>
      <c r="X43" s="99"/>
      <c r="Y43" s="99"/>
      <c r="Z43" s="66"/>
    </row>
    <row r="44" spans="1:26" ht="12.75" customHeight="1" x14ac:dyDescent="0.2">
      <c r="A44" s="118"/>
      <c r="B44" s="118"/>
      <c r="C44" s="99"/>
      <c r="D44" s="119"/>
      <c r="E44" s="99"/>
      <c r="F44" s="99"/>
      <c r="G44" s="99"/>
      <c r="H44" s="99"/>
      <c r="I44" s="99"/>
      <c r="J44" s="99"/>
      <c r="K44" s="99"/>
      <c r="L44" s="99"/>
      <c r="M44" s="99"/>
      <c r="N44" s="99"/>
      <c r="O44" s="99"/>
      <c r="P44" s="99"/>
      <c r="Q44" s="99"/>
      <c r="R44" s="99"/>
      <c r="S44" s="99"/>
      <c r="T44" s="99"/>
      <c r="U44" s="99"/>
      <c r="V44" s="99"/>
      <c r="W44" s="99"/>
      <c r="X44" s="99"/>
      <c r="Y44" s="99"/>
      <c r="Z44" s="66"/>
    </row>
    <row r="45" spans="1:26" ht="12.75" customHeight="1" x14ac:dyDescent="0.2">
      <c r="A45" s="118"/>
      <c r="B45" s="118"/>
      <c r="C45" s="99"/>
      <c r="D45" s="119"/>
      <c r="E45" s="99"/>
      <c r="F45" s="99"/>
      <c r="G45" s="99"/>
      <c r="H45" s="99"/>
      <c r="I45" s="99"/>
      <c r="J45" s="99"/>
      <c r="K45" s="99"/>
      <c r="L45" s="99"/>
      <c r="M45" s="99"/>
      <c r="N45" s="99"/>
      <c r="O45" s="99"/>
      <c r="P45" s="99"/>
      <c r="Q45" s="99"/>
      <c r="R45" s="99"/>
      <c r="S45" s="99"/>
      <c r="T45" s="99"/>
      <c r="U45" s="99"/>
      <c r="V45" s="99"/>
      <c r="W45" s="99"/>
      <c r="X45" s="99"/>
      <c r="Y45" s="99"/>
      <c r="Z45" s="66"/>
    </row>
    <row r="46" spans="1:26" ht="12.75" customHeight="1" x14ac:dyDescent="0.2">
      <c r="A46" s="118"/>
      <c r="B46" s="118"/>
      <c r="C46" s="99"/>
      <c r="D46" s="119"/>
      <c r="E46" s="99"/>
      <c r="F46" s="99"/>
      <c r="G46" s="99"/>
      <c r="H46" s="99"/>
      <c r="I46" s="99"/>
      <c r="J46" s="99"/>
      <c r="K46" s="99"/>
      <c r="L46" s="99"/>
      <c r="M46" s="99"/>
      <c r="N46" s="99"/>
      <c r="O46" s="99"/>
      <c r="P46" s="99"/>
      <c r="Q46" s="99"/>
      <c r="R46" s="99"/>
      <c r="S46" s="99"/>
      <c r="T46" s="99"/>
      <c r="U46" s="99"/>
      <c r="V46" s="99"/>
      <c r="W46" s="99"/>
      <c r="X46" s="99"/>
      <c r="Y46" s="99"/>
      <c r="Z46" s="66"/>
    </row>
    <row r="47" spans="1:26" ht="12.75" customHeight="1" x14ac:dyDescent="0.2">
      <c r="A47" s="118"/>
      <c r="B47" s="118"/>
      <c r="C47" s="99"/>
      <c r="D47" s="119"/>
      <c r="E47" s="99"/>
      <c r="F47" s="99"/>
      <c r="G47" s="99"/>
      <c r="H47" s="99"/>
      <c r="I47" s="99"/>
      <c r="J47" s="99"/>
      <c r="K47" s="99"/>
      <c r="L47" s="99"/>
      <c r="M47" s="99"/>
      <c r="N47" s="99"/>
      <c r="O47" s="99"/>
      <c r="P47" s="99"/>
      <c r="Q47" s="99"/>
      <c r="R47" s="99"/>
      <c r="S47" s="99"/>
      <c r="T47" s="99"/>
      <c r="U47" s="99"/>
      <c r="V47" s="99"/>
      <c r="W47" s="99"/>
      <c r="X47" s="99"/>
      <c r="Y47" s="99"/>
      <c r="Z47" s="66"/>
    </row>
    <row r="48" spans="1:26" ht="12.75" customHeight="1" x14ac:dyDescent="0.2">
      <c r="A48" s="118"/>
      <c r="B48" s="118"/>
      <c r="C48" s="99"/>
      <c r="D48" s="119"/>
      <c r="E48" s="99"/>
      <c r="F48" s="99"/>
      <c r="G48" s="99"/>
      <c r="H48" s="99"/>
      <c r="I48" s="99"/>
      <c r="J48" s="99"/>
      <c r="K48" s="99"/>
      <c r="L48" s="99"/>
      <c r="M48" s="99"/>
      <c r="N48" s="99"/>
      <c r="O48" s="99"/>
      <c r="P48" s="99"/>
      <c r="Q48" s="99"/>
      <c r="R48" s="99"/>
      <c r="S48" s="99"/>
      <c r="T48" s="99"/>
      <c r="U48" s="99"/>
      <c r="V48" s="99"/>
      <c r="W48" s="99"/>
      <c r="X48" s="99"/>
      <c r="Y48" s="99"/>
      <c r="Z48" s="66"/>
    </row>
    <row r="49" spans="1:26" ht="12.75" customHeight="1" x14ac:dyDescent="0.2">
      <c r="A49" s="118"/>
      <c r="B49" s="118"/>
      <c r="C49" s="99"/>
      <c r="D49" s="119"/>
      <c r="E49" s="99"/>
      <c r="F49" s="99"/>
      <c r="G49" s="99"/>
      <c r="H49" s="99"/>
      <c r="I49" s="99"/>
      <c r="J49" s="99"/>
      <c r="K49" s="99"/>
      <c r="L49" s="99"/>
      <c r="M49" s="99"/>
      <c r="N49" s="99"/>
      <c r="O49" s="99"/>
      <c r="P49" s="99"/>
      <c r="Q49" s="99"/>
      <c r="R49" s="99"/>
      <c r="S49" s="99"/>
      <c r="T49" s="99"/>
      <c r="U49" s="99"/>
      <c r="V49" s="99"/>
      <c r="W49" s="99"/>
      <c r="X49" s="99"/>
      <c r="Y49" s="99"/>
      <c r="Z49" s="66"/>
    </row>
    <row r="50" spans="1:26" ht="12.75" customHeight="1" x14ac:dyDescent="0.2">
      <c r="A50" s="118"/>
      <c r="B50" s="118"/>
      <c r="C50" s="99"/>
      <c r="D50" s="119"/>
      <c r="E50" s="99"/>
      <c r="F50" s="99"/>
      <c r="G50" s="99"/>
      <c r="H50" s="99"/>
      <c r="I50" s="99"/>
      <c r="J50" s="99"/>
      <c r="K50" s="99"/>
      <c r="L50" s="99"/>
      <c r="M50" s="99"/>
      <c r="N50" s="99"/>
      <c r="O50" s="99"/>
      <c r="P50" s="99"/>
      <c r="Q50" s="99"/>
      <c r="R50" s="99"/>
      <c r="S50" s="99"/>
      <c r="T50" s="99"/>
      <c r="U50" s="99"/>
      <c r="V50" s="99"/>
      <c r="W50" s="99"/>
      <c r="X50" s="99"/>
      <c r="Y50" s="99"/>
      <c r="Z50" s="66"/>
    </row>
    <row r="51" spans="1:26" ht="12.75" customHeight="1" x14ac:dyDescent="0.2">
      <c r="A51" s="118"/>
      <c r="B51" s="118"/>
      <c r="C51" s="99"/>
      <c r="D51" s="119"/>
      <c r="E51" s="99"/>
      <c r="F51" s="99"/>
      <c r="G51" s="99"/>
      <c r="H51" s="99"/>
      <c r="I51" s="99"/>
      <c r="J51" s="99"/>
      <c r="K51" s="99"/>
      <c r="L51" s="99"/>
      <c r="M51" s="99"/>
      <c r="N51" s="99"/>
      <c r="O51" s="99"/>
      <c r="P51" s="99"/>
      <c r="Q51" s="99"/>
      <c r="R51" s="99"/>
      <c r="S51" s="99"/>
      <c r="T51" s="99"/>
      <c r="U51" s="99"/>
      <c r="V51" s="99"/>
      <c r="W51" s="99"/>
      <c r="X51" s="99"/>
      <c r="Y51" s="99"/>
      <c r="Z51" s="66"/>
    </row>
    <row r="52" spans="1:26" ht="12.75" customHeight="1" x14ac:dyDescent="0.2">
      <c r="A52" s="118"/>
      <c r="B52" s="118"/>
      <c r="C52" s="99"/>
      <c r="D52" s="119"/>
      <c r="E52" s="99"/>
      <c r="F52" s="99"/>
      <c r="G52" s="99"/>
      <c r="H52" s="99"/>
      <c r="I52" s="99"/>
      <c r="J52" s="99"/>
      <c r="K52" s="99"/>
      <c r="L52" s="99"/>
      <c r="M52" s="99"/>
      <c r="N52" s="99"/>
      <c r="O52" s="99"/>
      <c r="P52" s="99"/>
      <c r="Q52" s="99"/>
      <c r="R52" s="99"/>
      <c r="S52" s="99"/>
      <c r="T52" s="99"/>
      <c r="U52" s="99"/>
      <c r="V52" s="99"/>
      <c r="W52" s="99"/>
      <c r="X52" s="99"/>
      <c r="Y52" s="99"/>
      <c r="Z52" s="66"/>
    </row>
    <row r="53" spans="1:26" ht="12.75" customHeight="1" x14ac:dyDescent="0.2">
      <c r="A53" s="118"/>
      <c r="B53" s="118"/>
      <c r="C53" s="99"/>
      <c r="D53" s="119"/>
      <c r="E53" s="99"/>
      <c r="F53" s="99"/>
      <c r="G53" s="99"/>
      <c r="H53" s="99"/>
      <c r="I53" s="99"/>
      <c r="J53" s="99"/>
      <c r="K53" s="99"/>
      <c r="L53" s="99"/>
      <c r="M53" s="99"/>
      <c r="N53" s="99"/>
      <c r="O53" s="99"/>
      <c r="P53" s="99"/>
      <c r="Q53" s="99"/>
      <c r="R53" s="99"/>
      <c r="S53" s="99"/>
      <c r="T53" s="99"/>
      <c r="U53" s="99"/>
      <c r="V53" s="99"/>
      <c r="W53" s="99"/>
      <c r="X53" s="99"/>
      <c r="Y53" s="99"/>
      <c r="Z53" s="66"/>
    </row>
    <row r="54" spans="1:26" ht="12.75" customHeight="1" x14ac:dyDescent="0.2">
      <c r="A54" s="118"/>
      <c r="B54" s="118"/>
      <c r="C54" s="99"/>
      <c r="D54" s="119"/>
      <c r="E54" s="99"/>
      <c r="F54" s="99"/>
      <c r="G54" s="99"/>
      <c r="H54" s="99"/>
      <c r="I54" s="99"/>
      <c r="J54" s="99"/>
      <c r="K54" s="99"/>
      <c r="L54" s="99"/>
      <c r="M54" s="99"/>
      <c r="N54" s="99"/>
      <c r="O54" s="99"/>
      <c r="P54" s="99"/>
      <c r="Q54" s="99"/>
      <c r="R54" s="99"/>
      <c r="S54" s="99"/>
      <c r="T54" s="99"/>
      <c r="U54" s="99"/>
      <c r="V54" s="99"/>
      <c r="W54" s="99"/>
      <c r="X54" s="99"/>
      <c r="Y54" s="99"/>
      <c r="Z54" s="66"/>
    </row>
    <row r="55" spans="1:26" ht="12.75" customHeight="1" x14ac:dyDescent="0.2">
      <c r="A55" s="118"/>
      <c r="B55" s="118"/>
      <c r="C55" s="99"/>
      <c r="D55" s="119"/>
      <c r="E55" s="99"/>
      <c r="F55" s="99"/>
      <c r="G55" s="99"/>
      <c r="H55" s="99"/>
      <c r="I55" s="99"/>
      <c r="J55" s="99"/>
      <c r="K55" s="99"/>
      <c r="L55" s="99"/>
      <c r="M55" s="99"/>
      <c r="N55" s="99"/>
      <c r="O55" s="99"/>
      <c r="P55" s="99"/>
      <c r="Q55" s="99"/>
      <c r="R55" s="99"/>
      <c r="S55" s="99"/>
      <c r="T55" s="99"/>
      <c r="U55" s="99"/>
      <c r="V55" s="99"/>
      <c r="W55" s="99"/>
      <c r="X55" s="99"/>
      <c r="Y55" s="99"/>
      <c r="Z55" s="66"/>
    </row>
    <row r="56" spans="1:26" ht="12.75" customHeight="1" x14ac:dyDescent="0.2">
      <c r="A56" s="118"/>
      <c r="B56" s="118"/>
      <c r="C56" s="99"/>
      <c r="D56" s="119"/>
      <c r="E56" s="99"/>
      <c r="F56" s="99"/>
      <c r="G56" s="99"/>
      <c r="H56" s="99"/>
      <c r="I56" s="99"/>
      <c r="J56" s="99"/>
      <c r="K56" s="99"/>
      <c r="L56" s="99"/>
      <c r="M56" s="99"/>
      <c r="N56" s="99"/>
      <c r="O56" s="99"/>
      <c r="P56" s="99"/>
      <c r="Q56" s="99"/>
      <c r="R56" s="99"/>
      <c r="S56" s="99"/>
      <c r="T56" s="99"/>
      <c r="U56" s="99"/>
      <c r="V56" s="99"/>
      <c r="W56" s="99"/>
      <c r="X56" s="99"/>
      <c r="Y56" s="99"/>
      <c r="Z56" s="66"/>
    </row>
    <row r="57" spans="1:26" ht="12.75" customHeight="1" x14ac:dyDescent="0.2">
      <c r="A57" s="118"/>
      <c r="B57" s="118"/>
      <c r="C57" s="99"/>
      <c r="D57" s="119"/>
      <c r="E57" s="99"/>
      <c r="F57" s="99"/>
      <c r="G57" s="99"/>
      <c r="H57" s="99"/>
      <c r="I57" s="99"/>
      <c r="J57" s="99"/>
      <c r="K57" s="99"/>
      <c r="L57" s="99"/>
      <c r="M57" s="99"/>
      <c r="N57" s="99"/>
      <c r="O57" s="99"/>
      <c r="P57" s="99"/>
      <c r="Q57" s="99"/>
      <c r="R57" s="99"/>
      <c r="S57" s="99"/>
      <c r="T57" s="99"/>
      <c r="U57" s="99"/>
      <c r="V57" s="99"/>
      <c r="W57" s="99"/>
      <c r="X57" s="99"/>
      <c r="Y57" s="99"/>
      <c r="Z57" s="66"/>
    </row>
    <row r="58" spans="1:26" ht="12.75" customHeight="1" x14ac:dyDescent="0.2">
      <c r="A58" s="118"/>
      <c r="B58" s="118"/>
      <c r="C58" s="99"/>
      <c r="D58" s="119"/>
      <c r="E58" s="99"/>
      <c r="F58" s="99"/>
      <c r="G58" s="99"/>
      <c r="H58" s="99"/>
      <c r="I58" s="99"/>
      <c r="J58" s="99"/>
      <c r="K58" s="99"/>
      <c r="L58" s="99"/>
      <c r="M58" s="99"/>
      <c r="N58" s="99"/>
      <c r="O58" s="99"/>
      <c r="P58" s="99"/>
      <c r="Q58" s="99"/>
      <c r="R58" s="99"/>
      <c r="S58" s="99"/>
      <c r="T58" s="99"/>
      <c r="U58" s="99"/>
      <c r="V58" s="99"/>
      <c r="W58" s="99"/>
      <c r="X58" s="99"/>
      <c r="Y58" s="99"/>
      <c r="Z58" s="66"/>
    </row>
    <row r="59" spans="1:26" ht="12.75" customHeight="1" x14ac:dyDescent="0.2">
      <c r="A59" s="118"/>
      <c r="B59" s="118"/>
      <c r="C59" s="99"/>
      <c r="D59" s="119"/>
      <c r="E59" s="99"/>
      <c r="F59" s="99"/>
      <c r="G59" s="99"/>
      <c r="H59" s="99"/>
      <c r="I59" s="99"/>
      <c r="J59" s="99"/>
      <c r="K59" s="99"/>
      <c r="L59" s="99"/>
      <c r="M59" s="99"/>
      <c r="N59" s="99"/>
      <c r="O59" s="99"/>
      <c r="P59" s="99"/>
      <c r="Q59" s="99"/>
      <c r="R59" s="99"/>
      <c r="S59" s="99"/>
      <c r="T59" s="99"/>
      <c r="U59" s="99"/>
      <c r="V59" s="99"/>
      <c r="W59" s="99"/>
      <c r="X59" s="99"/>
      <c r="Y59" s="99"/>
      <c r="Z59" s="66"/>
    </row>
    <row r="60" spans="1:26" ht="12.75" customHeight="1" x14ac:dyDescent="0.2">
      <c r="A60" s="118"/>
      <c r="B60" s="118"/>
      <c r="C60" s="99"/>
      <c r="D60" s="119"/>
      <c r="E60" s="99"/>
      <c r="F60" s="99"/>
      <c r="G60" s="99"/>
      <c r="H60" s="99"/>
      <c r="I60" s="99"/>
      <c r="J60" s="99"/>
      <c r="K60" s="99"/>
      <c r="L60" s="99"/>
      <c r="M60" s="99"/>
      <c r="N60" s="99"/>
      <c r="O60" s="99"/>
      <c r="P60" s="99"/>
      <c r="Q60" s="99"/>
      <c r="R60" s="99"/>
      <c r="S60" s="99"/>
      <c r="T60" s="99"/>
      <c r="U60" s="99"/>
      <c r="V60" s="99"/>
      <c r="W60" s="99"/>
      <c r="X60" s="99"/>
      <c r="Y60" s="99"/>
      <c r="Z60" s="66"/>
    </row>
    <row r="61" spans="1:26" ht="12.75" customHeight="1" x14ac:dyDescent="0.2">
      <c r="A61" s="118"/>
      <c r="B61" s="118"/>
      <c r="C61" s="99"/>
      <c r="D61" s="119"/>
      <c r="E61" s="99"/>
      <c r="F61" s="99"/>
      <c r="G61" s="99"/>
      <c r="H61" s="99"/>
      <c r="I61" s="99"/>
      <c r="J61" s="99"/>
      <c r="K61" s="99"/>
      <c r="L61" s="99"/>
      <c r="M61" s="99"/>
      <c r="N61" s="99"/>
      <c r="O61" s="99"/>
      <c r="P61" s="99"/>
      <c r="Q61" s="99"/>
      <c r="R61" s="99"/>
      <c r="S61" s="99"/>
      <c r="T61" s="99"/>
      <c r="U61" s="99"/>
      <c r="V61" s="99"/>
      <c r="W61" s="99"/>
      <c r="X61" s="99"/>
      <c r="Y61" s="99"/>
      <c r="Z61" s="66"/>
    </row>
    <row r="62" spans="1:26" ht="12.75" customHeight="1" x14ac:dyDescent="0.2">
      <c r="A62" s="118"/>
      <c r="B62" s="118"/>
      <c r="C62" s="99"/>
      <c r="D62" s="119"/>
      <c r="E62" s="99"/>
      <c r="F62" s="99"/>
      <c r="G62" s="99"/>
      <c r="H62" s="99"/>
      <c r="I62" s="99"/>
      <c r="J62" s="99"/>
      <c r="K62" s="99"/>
      <c r="L62" s="99"/>
      <c r="M62" s="99"/>
      <c r="N62" s="99"/>
      <c r="O62" s="99"/>
      <c r="P62" s="99"/>
      <c r="Q62" s="99"/>
      <c r="R62" s="99"/>
      <c r="S62" s="99"/>
      <c r="T62" s="99"/>
      <c r="U62" s="99"/>
      <c r="V62" s="99"/>
      <c r="W62" s="99"/>
      <c r="X62" s="99"/>
      <c r="Y62" s="99"/>
      <c r="Z62" s="66"/>
    </row>
    <row r="63" spans="1:26" ht="12.75" customHeight="1" x14ac:dyDescent="0.2">
      <c r="A63" s="118"/>
      <c r="B63" s="118"/>
      <c r="C63" s="99"/>
      <c r="D63" s="119"/>
      <c r="E63" s="99"/>
      <c r="F63" s="99"/>
      <c r="G63" s="99"/>
      <c r="H63" s="99"/>
      <c r="I63" s="99"/>
      <c r="J63" s="99"/>
      <c r="K63" s="99"/>
      <c r="L63" s="99"/>
      <c r="M63" s="99"/>
      <c r="N63" s="99"/>
      <c r="O63" s="99"/>
      <c r="P63" s="99"/>
      <c r="Q63" s="99"/>
      <c r="R63" s="99"/>
      <c r="S63" s="99"/>
      <c r="T63" s="99"/>
      <c r="U63" s="99"/>
      <c r="V63" s="99"/>
      <c r="W63" s="99"/>
      <c r="X63" s="99"/>
      <c r="Y63" s="99"/>
      <c r="Z63" s="66"/>
    </row>
    <row r="64" spans="1:26" ht="12.75" customHeight="1" x14ac:dyDescent="0.2">
      <c r="A64" s="118"/>
      <c r="B64" s="118"/>
      <c r="C64" s="99"/>
      <c r="D64" s="119"/>
      <c r="E64" s="99"/>
      <c r="F64" s="99"/>
      <c r="G64" s="99"/>
      <c r="H64" s="99"/>
      <c r="I64" s="99"/>
      <c r="J64" s="99"/>
      <c r="K64" s="99"/>
      <c r="L64" s="99"/>
      <c r="M64" s="99"/>
      <c r="N64" s="99"/>
      <c r="O64" s="99"/>
      <c r="P64" s="99"/>
      <c r="Q64" s="99"/>
      <c r="R64" s="99"/>
      <c r="S64" s="99"/>
      <c r="T64" s="99"/>
      <c r="U64" s="99"/>
      <c r="V64" s="99"/>
      <c r="W64" s="99"/>
      <c r="X64" s="99"/>
      <c r="Y64" s="99"/>
      <c r="Z64" s="66"/>
    </row>
    <row r="65" spans="1:26" ht="12.75" customHeight="1" x14ac:dyDescent="0.2">
      <c r="A65" s="118"/>
      <c r="B65" s="118"/>
      <c r="C65" s="99"/>
      <c r="D65" s="119"/>
      <c r="E65" s="99"/>
      <c r="F65" s="99"/>
      <c r="G65" s="99"/>
      <c r="H65" s="99"/>
      <c r="I65" s="99"/>
      <c r="J65" s="99"/>
      <c r="K65" s="99"/>
      <c r="L65" s="99"/>
      <c r="M65" s="99"/>
      <c r="N65" s="99"/>
      <c r="O65" s="99"/>
      <c r="P65" s="99"/>
      <c r="Q65" s="99"/>
      <c r="R65" s="99"/>
      <c r="S65" s="99"/>
      <c r="T65" s="99"/>
      <c r="U65" s="99"/>
      <c r="V65" s="99"/>
      <c r="W65" s="99"/>
      <c r="X65" s="99"/>
      <c r="Y65" s="99"/>
      <c r="Z65" s="66"/>
    </row>
    <row r="66" spans="1:26" ht="12.75" customHeight="1" x14ac:dyDescent="0.2">
      <c r="A66" s="118"/>
      <c r="B66" s="118"/>
      <c r="C66" s="99"/>
      <c r="D66" s="119"/>
      <c r="E66" s="99"/>
      <c r="F66" s="99"/>
      <c r="G66" s="99"/>
      <c r="H66" s="99"/>
      <c r="I66" s="99"/>
      <c r="J66" s="99"/>
      <c r="K66" s="99"/>
      <c r="L66" s="99"/>
      <c r="M66" s="99"/>
      <c r="N66" s="99"/>
      <c r="O66" s="99"/>
      <c r="P66" s="99"/>
      <c r="Q66" s="99"/>
      <c r="R66" s="99"/>
      <c r="S66" s="99"/>
      <c r="T66" s="99"/>
      <c r="U66" s="99"/>
      <c r="V66" s="99"/>
      <c r="W66" s="99"/>
      <c r="X66" s="99"/>
      <c r="Y66" s="99"/>
      <c r="Z66" s="66"/>
    </row>
    <row r="67" spans="1:26" ht="12.75" customHeight="1" x14ac:dyDescent="0.2">
      <c r="A67" s="118"/>
      <c r="B67" s="118"/>
      <c r="C67" s="99"/>
      <c r="D67" s="119"/>
      <c r="E67" s="99"/>
      <c r="F67" s="99"/>
      <c r="G67" s="99"/>
      <c r="H67" s="99"/>
      <c r="I67" s="99"/>
      <c r="J67" s="99"/>
      <c r="K67" s="99"/>
      <c r="L67" s="99"/>
      <c r="M67" s="99"/>
      <c r="N67" s="99"/>
      <c r="O67" s="99"/>
      <c r="P67" s="99"/>
      <c r="Q67" s="99"/>
      <c r="R67" s="99"/>
      <c r="S67" s="99"/>
      <c r="T67" s="99"/>
      <c r="U67" s="99"/>
      <c r="V67" s="99"/>
      <c r="W67" s="99"/>
      <c r="X67" s="99"/>
      <c r="Y67" s="99"/>
      <c r="Z67" s="66"/>
    </row>
    <row r="68" spans="1:26" ht="12.75" customHeight="1" x14ac:dyDescent="0.2">
      <c r="A68" s="118"/>
      <c r="B68" s="118"/>
      <c r="C68" s="99"/>
      <c r="D68" s="119"/>
      <c r="E68" s="99"/>
      <c r="F68" s="99"/>
      <c r="G68" s="99"/>
      <c r="H68" s="99"/>
      <c r="I68" s="99"/>
      <c r="J68" s="99"/>
      <c r="K68" s="99"/>
      <c r="L68" s="99"/>
      <c r="M68" s="99"/>
      <c r="N68" s="99"/>
      <c r="O68" s="99"/>
      <c r="P68" s="99"/>
      <c r="Q68" s="99"/>
      <c r="R68" s="99"/>
      <c r="S68" s="99"/>
      <c r="T68" s="99"/>
      <c r="U68" s="99"/>
      <c r="V68" s="99"/>
      <c r="W68" s="99"/>
      <c r="X68" s="99"/>
      <c r="Y68" s="99"/>
      <c r="Z68" s="66"/>
    </row>
    <row r="69" spans="1:26" ht="12.75" customHeight="1" x14ac:dyDescent="0.2">
      <c r="A69" s="118"/>
      <c r="B69" s="118"/>
      <c r="C69" s="99"/>
      <c r="D69" s="119"/>
      <c r="E69" s="99"/>
      <c r="F69" s="99"/>
      <c r="G69" s="99"/>
      <c r="H69" s="99"/>
      <c r="I69" s="99"/>
      <c r="J69" s="99"/>
      <c r="K69" s="99"/>
      <c r="L69" s="99"/>
      <c r="M69" s="99"/>
      <c r="N69" s="99"/>
      <c r="O69" s="99"/>
      <c r="P69" s="99"/>
      <c r="Q69" s="99"/>
      <c r="R69" s="99"/>
      <c r="S69" s="99"/>
      <c r="T69" s="99"/>
      <c r="U69" s="99"/>
      <c r="V69" s="99"/>
      <c r="W69" s="99"/>
      <c r="X69" s="99"/>
      <c r="Y69" s="99"/>
      <c r="Z69" s="66"/>
    </row>
    <row r="70" spans="1:26" ht="12.75" customHeight="1" x14ac:dyDescent="0.2">
      <c r="A70" s="118"/>
      <c r="B70" s="118"/>
      <c r="C70" s="99"/>
      <c r="D70" s="119"/>
      <c r="E70" s="99"/>
      <c r="F70" s="99"/>
      <c r="G70" s="99"/>
      <c r="H70" s="99"/>
      <c r="I70" s="99"/>
      <c r="J70" s="99"/>
      <c r="K70" s="99"/>
      <c r="L70" s="99"/>
      <c r="M70" s="99"/>
      <c r="N70" s="99"/>
      <c r="O70" s="99"/>
      <c r="P70" s="99"/>
      <c r="Q70" s="99"/>
      <c r="R70" s="99"/>
      <c r="S70" s="99"/>
      <c r="T70" s="99"/>
      <c r="U70" s="99"/>
      <c r="V70" s="99"/>
      <c r="W70" s="99"/>
      <c r="X70" s="99"/>
      <c r="Y70" s="99"/>
      <c r="Z70" s="66"/>
    </row>
    <row r="71" spans="1:26" ht="12.75" customHeight="1" x14ac:dyDescent="0.2">
      <c r="A71" s="118"/>
      <c r="B71" s="118"/>
      <c r="C71" s="99"/>
      <c r="D71" s="119"/>
      <c r="E71" s="99"/>
      <c r="F71" s="99"/>
      <c r="G71" s="99"/>
      <c r="H71" s="99"/>
      <c r="I71" s="99"/>
      <c r="J71" s="99"/>
      <c r="K71" s="99"/>
      <c r="L71" s="99"/>
      <c r="M71" s="99"/>
      <c r="N71" s="99"/>
      <c r="O71" s="99"/>
      <c r="P71" s="99"/>
      <c r="Q71" s="99"/>
      <c r="R71" s="99"/>
      <c r="S71" s="99"/>
      <c r="T71" s="99"/>
      <c r="U71" s="99"/>
      <c r="V71" s="99"/>
      <c r="W71" s="99"/>
      <c r="X71" s="99"/>
      <c r="Y71" s="99"/>
      <c r="Z71" s="66"/>
    </row>
    <row r="72" spans="1:26" ht="12.75" customHeight="1" x14ac:dyDescent="0.2">
      <c r="A72" s="118"/>
      <c r="B72" s="118"/>
      <c r="C72" s="99"/>
      <c r="D72" s="119"/>
      <c r="E72" s="99"/>
      <c r="F72" s="99"/>
      <c r="G72" s="99"/>
      <c r="H72" s="99"/>
      <c r="I72" s="99"/>
      <c r="J72" s="99"/>
      <c r="K72" s="99"/>
      <c r="L72" s="99"/>
      <c r="M72" s="99"/>
      <c r="N72" s="99"/>
      <c r="O72" s="99"/>
      <c r="P72" s="99"/>
      <c r="Q72" s="99"/>
      <c r="R72" s="99"/>
      <c r="S72" s="99"/>
      <c r="T72" s="99"/>
      <c r="U72" s="99"/>
      <c r="V72" s="99"/>
      <c r="W72" s="99"/>
      <c r="X72" s="99"/>
      <c r="Y72" s="99"/>
      <c r="Z72" s="66"/>
    </row>
    <row r="73" spans="1:26" ht="12.75" customHeight="1" x14ac:dyDescent="0.2">
      <c r="A73" s="118"/>
      <c r="B73" s="118"/>
      <c r="C73" s="99"/>
      <c r="D73" s="119"/>
      <c r="E73" s="99"/>
      <c r="F73" s="99"/>
      <c r="G73" s="99"/>
      <c r="H73" s="99"/>
      <c r="I73" s="99"/>
      <c r="J73" s="99"/>
      <c r="K73" s="99"/>
      <c r="L73" s="99"/>
      <c r="M73" s="99"/>
      <c r="N73" s="99"/>
      <c r="O73" s="99"/>
      <c r="P73" s="99"/>
      <c r="Q73" s="99"/>
      <c r="R73" s="99"/>
      <c r="S73" s="99"/>
      <c r="T73" s="99"/>
      <c r="U73" s="99"/>
      <c r="V73" s="99"/>
      <c r="W73" s="99"/>
      <c r="X73" s="99"/>
      <c r="Y73" s="99"/>
      <c r="Z73" s="66"/>
    </row>
    <row r="74" spans="1:26" ht="12.75" customHeight="1" x14ac:dyDescent="0.2">
      <c r="A74" s="118"/>
      <c r="B74" s="118"/>
      <c r="C74" s="99"/>
      <c r="D74" s="119"/>
      <c r="E74" s="99"/>
      <c r="F74" s="99"/>
      <c r="G74" s="99"/>
      <c r="H74" s="99"/>
      <c r="I74" s="99"/>
      <c r="J74" s="99"/>
      <c r="K74" s="99"/>
      <c r="L74" s="99"/>
      <c r="M74" s="99"/>
      <c r="N74" s="99"/>
      <c r="O74" s="99"/>
      <c r="P74" s="99"/>
      <c r="Q74" s="99"/>
      <c r="R74" s="99"/>
      <c r="S74" s="99"/>
      <c r="T74" s="99"/>
      <c r="U74" s="99"/>
      <c r="V74" s="99"/>
      <c r="W74" s="99"/>
      <c r="X74" s="99"/>
      <c r="Y74" s="99"/>
      <c r="Z74" s="66"/>
    </row>
    <row r="75" spans="1:26" ht="12.75" customHeight="1" x14ac:dyDescent="0.2">
      <c r="A75" s="118"/>
      <c r="B75" s="118"/>
      <c r="C75" s="99"/>
      <c r="D75" s="119"/>
      <c r="E75" s="99"/>
      <c r="F75" s="99"/>
      <c r="G75" s="99"/>
      <c r="H75" s="99"/>
      <c r="I75" s="99"/>
      <c r="J75" s="99"/>
      <c r="K75" s="99"/>
      <c r="L75" s="99"/>
      <c r="M75" s="99"/>
      <c r="N75" s="99"/>
      <c r="O75" s="99"/>
      <c r="P75" s="99"/>
      <c r="Q75" s="99"/>
      <c r="R75" s="99"/>
      <c r="S75" s="99"/>
      <c r="T75" s="99"/>
      <c r="U75" s="99"/>
      <c r="V75" s="99"/>
      <c r="W75" s="99"/>
      <c r="X75" s="99"/>
      <c r="Y75" s="99"/>
      <c r="Z75" s="66"/>
    </row>
    <row r="76" spans="1:26" ht="12.75" customHeight="1" x14ac:dyDescent="0.2">
      <c r="A76" s="118"/>
      <c r="B76" s="118"/>
      <c r="C76" s="99"/>
      <c r="D76" s="119"/>
      <c r="E76" s="99"/>
      <c r="F76" s="99"/>
      <c r="G76" s="99"/>
      <c r="H76" s="99"/>
      <c r="I76" s="99"/>
      <c r="J76" s="99"/>
      <c r="K76" s="99"/>
      <c r="L76" s="99"/>
      <c r="M76" s="99"/>
      <c r="N76" s="99"/>
      <c r="O76" s="99"/>
      <c r="P76" s="99"/>
      <c r="Q76" s="99"/>
      <c r="R76" s="99"/>
      <c r="S76" s="99"/>
      <c r="T76" s="99"/>
      <c r="U76" s="99"/>
      <c r="V76" s="99"/>
      <c r="W76" s="99"/>
      <c r="X76" s="99"/>
      <c r="Y76" s="99"/>
      <c r="Z76" s="66"/>
    </row>
    <row r="77" spans="1:26" ht="12.75" customHeight="1" x14ac:dyDescent="0.2">
      <c r="A77" s="118"/>
      <c r="B77" s="118"/>
      <c r="C77" s="99"/>
      <c r="D77" s="119"/>
      <c r="E77" s="99"/>
      <c r="F77" s="99"/>
      <c r="G77" s="99"/>
      <c r="H77" s="99"/>
      <c r="I77" s="99"/>
      <c r="J77" s="99"/>
      <c r="K77" s="99"/>
      <c r="L77" s="99"/>
      <c r="M77" s="99"/>
      <c r="N77" s="99"/>
      <c r="O77" s="99"/>
      <c r="P77" s="99"/>
      <c r="Q77" s="99"/>
      <c r="R77" s="99"/>
      <c r="S77" s="99"/>
      <c r="T77" s="99"/>
      <c r="U77" s="99"/>
      <c r="V77" s="99"/>
      <c r="W77" s="99"/>
      <c r="X77" s="99"/>
      <c r="Y77" s="99"/>
      <c r="Z77" s="66"/>
    </row>
    <row r="78" spans="1:26" ht="12.75" customHeight="1" x14ac:dyDescent="0.2">
      <c r="A78" s="118"/>
      <c r="B78" s="118"/>
      <c r="C78" s="99"/>
      <c r="D78" s="119"/>
      <c r="E78" s="99"/>
      <c r="F78" s="99"/>
      <c r="G78" s="99"/>
      <c r="H78" s="99"/>
      <c r="I78" s="99"/>
      <c r="J78" s="99"/>
      <c r="K78" s="99"/>
      <c r="L78" s="99"/>
      <c r="M78" s="99"/>
      <c r="N78" s="99"/>
      <c r="O78" s="99"/>
      <c r="P78" s="99"/>
      <c r="Q78" s="99"/>
      <c r="R78" s="99"/>
      <c r="S78" s="99"/>
      <c r="T78" s="99"/>
      <c r="U78" s="99"/>
      <c r="V78" s="99"/>
      <c r="W78" s="99"/>
      <c r="X78" s="99"/>
      <c r="Y78" s="99"/>
      <c r="Z78" s="66"/>
    </row>
    <row r="79" spans="1:26" ht="12.75" customHeight="1" x14ac:dyDescent="0.2">
      <c r="A79" s="118"/>
      <c r="B79" s="118"/>
      <c r="C79" s="99"/>
      <c r="D79" s="119"/>
      <c r="E79" s="99"/>
      <c r="F79" s="99"/>
      <c r="G79" s="99"/>
      <c r="H79" s="99"/>
      <c r="I79" s="99"/>
      <c r="J79" s="99"/>
      <c r="K79" s="99"/>
      <c r="L79" s="99"/>
      <c r="M79" s="99"/>
      <c r="N79" s="99"/>
      <c r="O79" s="99"/>
      <c r="P79" s="99"/>
      <c r="Q79" s="99"/>
      <c r="R79" s="99"/>
      <c r="S79" s="99"/>
      <c r="T79" s="99"/>
      <c r="U79" s="99"/>
      <c r="V79" s="99"/>
      <c r="W79" s="99"/>
      <c r="X79" s="99"/>
      <c r="Y79" s="99"/>
      <c r="Z79" s="66"/>
    </row>
    <row r="80" spans="1:26" ht="12.75" customHeight="1" x14ac:dyDescent="0.2">
      <c r="A80" s="118"/>
      <c r="B80" s="118"/>
      <c r="C80" s="99"/>
      <c r="D80" s="119"/>
      <c r="E80" s="99"/>
      <c r="F80" s="99"/>
      <c r="G80" s="99"/>
      <c r="H80" s="99"/>
      <c r="I80" s="99"/>
      <c r="J80" s="99"/>
      <c r="K80" s="99"/>
      <c r="L80" s="99"/>
      <c r="M80" s="99"/>
      <c r="N80" s="99"/>
      <c r="O80" s="99"/>
      <c r="P80" s="99"/>
      <c r="Q80" s="99"/>
      <c r="R80" s="99"/>
      <c r="S80" s="99"/>
      <c r="T80" s="99"/>
      <c r="U80" s="99"/>
      <c r="V80" s="99"/>
      <c r="W80" s="99"/>
      <c r="X80" s="99"/>
      <c r="Y80" s="99"/>
      <c r="Z80" s="66"/>
    </row>
    <row r="81" spans="1:26" ht="12.75" customHeight="1" x14ac:dyDescent="0.2">
      <c r="A81" s="118"/>
      <c r="B81" s="118"/>
      <c r="C81" s="99"/>
      <c r="D81" s="119"/>
      <c r="E81" s="99"/>
      <c r="F81" s="99"/>
      <c r="G81" s="99"/>
      <c r="H81" s="99"/>
      <c r="I81" s="99"/>
      <c r="J81" s="99"/>
      <c r="K81" s="99"/>
      <c r="L81" s="99"/>
      <c r="M81" s="99"/>
      <c r="N81" s="99"/>
      <c r="O81" s="99"/>
      <c r="P81" s="99"/>
      <c r="Q81" s="99"/>
      <c r="R81" s="99"/>
      <c r="S81" s="99"/>
      <c r="T81" s="99"/>
      <c r="U81" s="99"/>
      <c r="V81" s="99"/>
      <c r="W81" s="99"/>
      <c r="X81" s="99"/>
      <c r="Y81" s="99"/>
      <c r="Z81" s="66"/>
    </row>
    <row r="82" spans="1:26" ht="12.75" customHeight="1" x14ac:dyDescent="0.2">
      <c r="A82" s="118"/>
      <c r="B82" s="118"/>
      <c r="C82" s="99"/>
      <c r="D82" s="119"/>
      <c r="E82" s="99"/>
      <c r="F82" s="99"/>
      <c r="G82" s="99"/>
      <c r="H82" s="99"/>
      <c r="I82" s="99"/>
      <c r="J82" s="99"/>
      <c r="K82" s="99"/>
      <c r="L82" s="99"/>
      <c r="M82" s="99"/>
      <c r="N82" s="99"/>
      <c r="O82" s="99"/>
      <c r="P82" s="99"/>
      <c r="Q82" s="99"/>
      <c r="R82" s="99"/>
      <c r="S82" s="99"/>
      <c r="T82" s="99"/>
      <c r="U82" s="99"/>
      <c r="V82" s="99"/>
      <c r="W82" s="99"/>
      <c r="X82" s="99"/>
      <c r="Y82" s="99"/>
      <c r="Z82" s="66"/>
    </row>
    <row r="83" spans="1:26" ht="12.75" customHeight="1" x14ac:dyDescent="0.2">
      <c r="A83" s="118"/>
      <c r="B83" s="118"/>
      <c r="C83" s="99"/>
      <c r="D83" s="119"/>
      <c r="E83" s="99"/>
      <c r="F83" s="99"/>
      <c r="G83" s="99"/>
      <c r="H83" s="99"/>
      <c r="I83" s="99"/>
      <c r="J83" s="99"/>
      <c r="K83" s="99"/>
      <c r="L83" s="99"/>
      <c r="M83" s="99"/>
      <c r="N83" s="99"/>
      <c r="O83" s="99"/>
      <c r="P83" s="99"/>
      <c r="Q83" s="99"/>
      <c r="R83" s="99"/>
      <c r="S83" s="99"/>
      <c r="T83" s="99"/>
      <c r="U83" s="99"/>
      <c r="V83" s="99"/>
      <c r="W83" s="99"/>
      <c r="X83" s="99"/>
      <c r="Y83" s="99"/>
      <c r="Z83" s="66"/>
    </row>
    <row r="84" spans="1:26" ht="12.75" customHeight="1" x14ac:dyDescent="0.2">
      <c r="A84" s="118"/>
      <c r="B84" s="118"/>
      <c r="C84" s="99"/>
      <c r="D84" s="119"/>
      <c r="E84" s="99"/>
      <c r="F84" s="99"/>
      <c r="G84" s="99"/>
      <c r="H84" s="99"/>
      <c r="I84" s="99"/>
      <c r="J84" s="99"/>
      <c r="K84" s="99"/>
      <c r="L84" s="99"/>
      <c r="M84" s="99"/>
      <c r="N84" s="99"/>
      <c r="O84" s="99"/>
      <c r="P84" s="99"/>
      <c r="Q84" s="99"/>
      <c r="R84" s="99"/>
      <c r="S84" s="99"/>
      <c r="T84" s="99"/>
      <c r="U84" s="99"/>
      <c r="V84" s="99"/>
      <c r="W84" s="99"/>
      <c r="X84" s="99"/>
      <c r="Y84" s="99"/>
      <c r="Z84" s="66"/>
    </row>
    <row r="85" spans="1:26" ht="12.75" customHeight="1" x14ac:dyDescent="0.2">
      <c r="A85" s="118"/>
      <c r="B85" s="118"/>
      <c r="C85" s="99"/>
      <c r="D85" s="119"/>
      <c r="E85" s="99"/>
      <c r="F85" s="99"/>
      <c r="G85" s="99"/>
      <c r="H85" s="99"/>
      <c r="I85" s="99"/>
      <c r="J85" s="99"/>
      <c r="K85" s="99"/>
      <c r="L85" s="99"/>
      <c r="M85" s="99"/>
      <c r="N85" s="99"/>
      <c r="O85" s="99"/>
      <c r="P85" s="99"/>
      <c r="Q85" s="99"/>
      <c r="R85" s="99"/>
      <c r="S85" s="99"/>
      <c r="T85" s="99"/>
      <c r="U85" s="99"/>
      <c r="V85" s="99"/>
      <c r="W85" s="99"/>
      <c r="X85" s="99"/>
      <c r="Y85" s="99"/>
      <c r="Z85" s="66"/>
    </row>
    <row r="86" spans="1:26" ht="12.75" customHeight="1" x14ac:dyDescent="0.2">
      <c r="A86" s="118"/>
      <c r="B86" s="118"/>
      <c r="C86" s="99"/>
      <c r="D86" s="119"/>
      <c r="E86" s="99"/>
      <c r="F86" s="99"/>
      <c r="G86" s="99"/>
      <c r="H86" s="99"/>
      <c r="I86" s="99"/>
      <c r="J86" s="99"/>
      <c r="K86" s="99"/>
      <c r="L86" s="99"/>
      <c r="M86" s="99"/>
      <c r="N86" s="99"/>
      <c r="O86" s="99"/>
      <c r="P86" s="99"/>
      <c r="Q86" s="99"/>
      <c r="R86" s="99"/>
      <c r="S86" s="99"/>
      <c r="T86" s="99"/>
      <c r="U86" s="99"/>
      <c r="V86" s="99"/>
      <c r="W86" s="99"/>
      <c r="X86" s="99"/>
      <c r="Y86" s="99"/>
      <c r="Z86" s="66"/>
    </row>
    <row r="87" spans="1:26" ht="12.75" customHeight="1" x14ac:dyDescent="0.2">
      <c r="A87" s="118"/>
      <c r="B87" s="118"/>
      <c r="C87" s="99"/>
      <c r="D87" s="119"/>
      <c r="E87" s="99"/>
      <c r="F87" s="99"/>
      <c r="G87" s="99"/>
      <c r="H87" s="99"/>
      <c r="I87" s="99"/>
      <c r="J87" s="99"/>
      <c r="K87" s="99"/>
      <c r="L87" s="99"/>
      <c r="M87" s="99"/>
      <c r="N87" s="99"/>
      <c r="O87" s="99"/>
      <c r="P87" s="99"/>
      <c r="Q87" s="99"/>
      <c r="R87" s="99"/>
      <c r="S87" s="99"/>
      <c r="T87" s="99"/>
      <c r="U87" s="99"/>
      <c r="V87" s="99"/>
      <c r="W87" s="99"/>
      <c r="X87" s="99"/>
      <c r="Y87" s="99"/>
      <c r="Z87" s="66"/>
    </row>
    <row r="88" spans="1:26" ht="12.75" customHeight="1" x14ac:dyDescent="0.2">
      <c r="A88" s="118"/>
      <c r="B88" s="118"/>
      <c r="C88" s="99"/>
      <c r="D88" s="119"/>
      <c r="E88" s="99"/>
      <c r="F88" s="99"/>
      <c r="G88" s="99"/>
      <c r="H88" s="99"/>
      <c r="I88" s="99"/>
      <c r="J88" s="99"/>
      <c r="K88" s="99"/>
      <c r="L88" s="99"/>
      <c r="M88" s="99"/>
      <c r="N88" s="99"/>
      <c r="O88" s="99"/>
      <c r="P88" s="99"/>
      <c r="Q88" s="99"/>
      <c r="R88" s="99"/>
      <c r="S88" s="99"/>
      <c r="T88" s="99"/>
      <c r="U88" s="99"/>
      <c r="V88" s="99"/>
      <c r="W88" s="99"/>
      <c r="X88" s="99"/>
      <c r="Y88" s="99"/>
      <c r="Z88" s="66"/>
    </row>
    <row r="89" spans="1:26" ht="12.75" customHeight="1" x14ac:dyDescent="0.2">
      <c r="A89" s="118"/>
      <c r="B89" s="118"/>
      <c r="C89" s="99"/>
      <c r="D89" s="119"/>
      <c r="E89" s="99"/>
      <c r="F89" s="99"/>
      <c r="G89" s="99"/>
      <c r="H89" s="99"/>
      <c r="I89" s="99"/>
      <c r="J89" s="99"/>
      <c r="K89" s="99"/>
      <c r="L89" s="99"/>
      <c r="M89" s="99"/>
      <c r="N89" s="99"/>
      <c r="O89" s="99"/>
      <c r="P89" s="99"/>
      <c r="Q89" s="99"/>
      <c r="R89" s="99"/>
      <c r="S89" s="99"/>
      <c r="T89" s="99"/>
      <c r="U89" s="99"/>
      <c r="V89" s="99"/>
      <c r="W89" s="99"/>
      <c r="X89" s="99"/>
      <c r="Y89" s="99"/>
      <c r="Z89" s="66"/>
    </row>
    <row r="90" spans="1:26" ht="12.75" customHeight="1" x14ac:dyDescent="0.2">
      <c r="A90" s="118"/>
      <c r="B90" s="118"/>
      <c r="C90" s="99"/>
      <c r="D90" s="119"/>
      <c r="E90" s="99"/>
      <c r="F90" s="99"/>
      <c r="G90" s="99"/>
      <c r="H90" s="99"/>
      <c r="I90" s="99"/>
      <c r="J90" s="99"/>
      <c r="K90" s="99"/>
      <c r="L90" s="99"/>
      <c r="M90" s="99"/>
      <c r="N90" s="99"/>
      <c r="O90" s="99"/>
      <c r="P90" s="99"/>
      <c r="Q90" s="99"/>
      <c r="R90" s="99"/>
      <c r="S90" s="99"/>
      <c r="T90" s="99"/>
      <c r="U90" s="99"/>
      <c r="V90" s="99"/>
      <c r="W90" s="99"/>
      <c r="X90" s="99"/>
      <c r="Y90" s="99"/>
      <c r="Z90" s="66"/>
    </row>
    <row r="91" spans="1:26" ht="12.75" customHeight="1" x14ac:dyDescent="0.2">
      <c r="A91" s="118"/>
      <c r="B91" s="118"/>
      <c r="C91" s="99"/>
      <c r="D91" s="119"/>
      <c r="E91" s="99"/>
      <c r="F91" s="99"/>
      <c r="G91" s="99"/>
      <c r="H91" s="99"/>
      <c r="I91" s="99"/>
      <c r="J91" s="99"/>
      <c r="K91" s="99"/>
      <c r="L91" s="99"/>
      <c r="M91" s="99"/>
      <c r="N91" s="99"/>
      <c r="O91" s="99"/>
      <c r="P91" s="99"/>
      <c r="Q91" s="99"/>
      <c r="R91" s="99"/>
      <c r="S91" s="99"/>
      <c r="T91" s="99"/>
      <c r="U91" s="99"/>
      <c r="V91" s="99"/>
      <c r="W91" s="99"/>
      <c r="X91" s="99"/>
      <c r="Y91" s="99"/>
      <c r="Z91" s="66"/>
    </row>
    <row r="92" spans="1:26" ht="12.75" customHeight="1" x14ac:dyDescent="0.2">
      <c r="A92" s="118"/>
      <c r="B92" s="118"/>
      <c r="C92" s="99"/>
      <c r="D92" s="119"/>
      <c r="E92" s="99"/>
      <c r="F92" s="99"/>
      <c r="G92" s="99"/>
      <c r="H92" s="99"/>
      <c r="I92" s="99"/>
      <c r="J92" s="99"/>
      <c r="K92" s="99"/>
      <c r="L92" s="99"/>
      <c r="M92" s="99"/>
      <c r="N92" s="99"/>
      <c r="O92" s="99"/>
      <c r="P92" s="99"/>
      <c r="Q92" s="99"/>
      <c r="R92" s="99"/>
      <c r="S92" s="99"/>
      <c r="T92" s="99"/>
      <c r="U92" s="99"/>
      <c r="V92" s="99"/>
      <c r="W92" s="99"/>
      <c r="X92" s="99"/>
      <c r="Y92" s="99"/>
      <c r="Z92" s="66"/>
    </row>
    <row r="93" spans="1:26" ht="12.75" customHeight="1" x14ac:dyDescent="0.2">
      <c r="A93" s="118"/>
      <c r="B93" s="118"/>
      <c r="C93" s="99"/>
      <c r="D93" s="119"/>
      <c r="E93" s="99"/>
      <c r="F93" s="99"/>
      <c r="G93" s="99"/>
      <c r="H93" s="99"/>
      <c r="I93" s="99"/>
      <c r="J93" s="99"/>
      <c r="K93" s="99"/>
      <c r="L93" s="99"/>
      <c r="M93" s="99"/>
      <c r="N93" s="99"/>
      <c r="O93" s="99"/>
      <c r="P93" s="99"/>
      <c r="Q93" s="99"/>
      <c r="R93" s="99"/>
      <c r="S93" s="99"/>
      <c r="T93" s="99"/>
      <c r="U93" s="99"/>
      <c r="V93" s="99"/>
      <c r="W93" s="99"/>
      <c r="X93" s="99"/>
      <c r="Y93" s="99"/>
      <c r="Z93" s="66"/>
    </row>
    <row r="94" spans="1:26" ht="12.75" customHeight="1" x14ac:dyDescent="0.2">
      <c r="A94" s="118"/>
      <c r="B94" s="118"/>
      <c r="C94" s="99"/>
      <c r="D94" s="119"/>
      <c r="E94" s="99"/>
      <c r="F94" s="99"/>
      <c r="G94" s="99"/>
      <c r="H94" s="99"/>
      <c r="I94" s="99"/>
      <c r="J94" s="99"/>
      <c r="K94" s="99"/>
      <c r="L94" s="99"/>
      <c r="M94" s="99"/>
      <c r="N94" s="99"/>
      <c r="O94" s="99"/>
      <c r="P94" s="99"/>
      <c r="Q94" s="99"/>
      <c r="R94" s="99"/>
      <c r="S94" s="99"/>
      <c r="T94" s="99"/>
      <c r="U94" s="99"/>
      <c r="V94" s="99"/>
      <c r="W94" s="99"/>
      <c r="X94" s="99"/>
      <c r="Y94" s="99"/>
      <c r="Z94" s="66"/>
    </row>
    <row r="95" spans="1:26" ht="12.75" customHeight="1" x14ac:dyDescent="0.2">
      <c r="A95" s="118"/>
      <c r="B95" s="118"/>
      <c r="C95" s="99"/>
      <c r="D95" s="119"/>
      <c r="E95" s="99"/>
      <c r="F95" s="99"/>
      <c r="G95" s="99"/>
      <c r="H95" s="99"/>
      <c r="I95" s="99"/>
      <c r="J95" s="99"/>
      <c r="K95" s="99"/>
      <c r="L95" s="99"/>
      <c r="M95" s="99"/>
      <c r="N95" s="99"/>
      <c r="O95" s="99"/>
      <c r="P95" s="99"/>
      <c r="Q95" s="99"/>
      <c r="R95" s="99"/>
      <c r="S95" s="99"/>
      <c r="T95" s="99"/>
      <c r="U95" s="99"/>
      <c r="V95" s="99"/>
      <c r="W95" s="99"/>
      <c r="X95" s="99"/>
      <c r="Y95" s="99"/>
      <c r="Z95" s="66"/>
    </row>
    <row r="96" spans="1:26" ht="12.75" customHeight="1" x14ac:dyDescent="0.2">
      <c r="A96" s="118"/>
      <c r="B96" s="118"/>
      <c r="C96" s="99"/>
      <c r="D96" s="119"/>
      <c r="E96" s="99"/>
      <c r="F96" s="99"/>
      <c r="G96" s="99"/>
      <c r="H96" s="99"/>
      <c r="I96" s="99"/>
      <c r="J96" s="99"/>
      <c r="K96" s="99"/>
      <c r="L96" s="99"/>
      <c r="M96" s="99"/>
      <c r="N96" s="99"/>
      <c r="O96" s="99"/>
      <c r="P96" s="99"/>
      <c r="Q96" s="99"/>
      <c r="R96" s="99"/>
      <c r="S96" s="99"/>
      <c r="T96" s="99"/>
      <c r="U96" s="99"/>
      <c r="V96" s="99"/>
      <c r="W96" s="99"/>
      <c r="X96" s="99"/>
      <c r="Y96" s="99"/>
      <c r="Z96" s="66"/>
    </row>
    <row r="97" spans="1:26" ht="12.75" customHeight="1" x14ac:dyDescent="0.2">
      <c r="A97" s="118"/>
      <c r="B97" s="118"/>
      <c r="C97" s="99"/>
      <c r="D97" s="119"/>
      <c r="E97" s="99"/>
      <c r="F97" s="99"/>
      <c r="G97" s="99"/>
      <c r="H97" s="99"/>
      <c r="I97" s="99"/>
      <c r="J97" s="99"/>
      <c r="K97" s="99"/>
      <c r="L97" s="99"/>
      <c r="M97" s="99"/>
      <c r="N97" s="99"/>
      <c r="O97" s="99"/>
      <c r="P97" s="99"/>
      <c r="Q97" s="99"/>
      <c r="R97" s="99"/>
      <c r="S97" s="99"/>
      <c r="T97" s="99"/>
      <c r="U97" s="99"/>
      <c r="V97" s="99"/>
      <c r="W97" s="99"/>
      <c r="X97" s="99"/>
      <c r="Y97" s="99"/>
      <c r="Z97" s="66"/>
    </row>
    <row r="98" spans="1:26" ht="12.75" customHeight="1" x14ac:dyDescent="0.2">
      <c r="A98" s="118"/>
      <c r="B98" s="118"/>
      <c r="C98" s="99"/>
      <c r="D98" s="119"/>
      <c r="E98" s="99"/>
      <c r="F98" s="99"/>
      <c r="G98" s="99"/>
      <c r="H98" s="99"/>
      <c r="I98" s="99"/>
      <c r="J98" s="99"/>
      <c r="K98" s="99"/>
      <c r="L98" s="99"/>
      <c r="M98" s="99"/>
      <c r="N98" s="99"/>
      <c r="O98" s="99"/>
      <c r="P98" s="99"/>
      <c r="Q98" s="99"/>
      <c r="R98" s="99"/>
      <c r="S98" s="99"/>
      <c r="T98" s="99"/>
      <c r="U98" s="99"/>
      <c r="V98" s="99"/>
      <c r="W98" s="99"/>
      <c r="X98" s="99"/>
      <c r="Y98" s="99"/>
      <c r="Z98" s="66"/>
    </row>
    <row r="99" spans="1:26" ht="12.75" customHeight="1" x14ac:dyDescent="0.2">
      <c r="A99" s="118"/>
      <c r="B99" s="118"/>
      <c r="C99" s="99"/>
      <c r="D99" s="119"/>
      <c r="E99" s="99"/>
      <c r="F99" s="99"/>
      <c r="G99" s="99"/>
      <c r="H99" s="99"/>
      <c r="I99" s="99"/>
      <c r="J99" s="99"/>
      <c r="K99" s="99"/>
      <c r="L99" s="99"/>
      <c r="M99" s="99"/>
      <c r="N99" s="99"/>
      <c r="O99" s="99"/>
      <c r="P99" s="99"/>
      <c r="Q99" s="99"/>
      <c r="R99" s="99"/>
      <c r="S99" s="99"/>
      <c r="T99" s="99"/>
      <c r="U99" s="99"/>
      <c r="V99" s="99"/>
      <c r="W99" s="99"/>
      <c r="X99" s="99"/>
      <c r="Y99" s="99"/>
      <c r="Z99" s="66"/>
    </row>
    <row r="100" spans="1:26" ht="12.75" customHeight="1" x14ac:dyDescent="0.2">
      <c r="A100" s="118"/>
      <c r="B100" s="118"/>
      <c r="C100" s="99"/>
      <c r="D100" s="119"/>
      <c r="E100" s="99"/>
      <c r="F100" s="99"/>
      <c r="G100" s="99"/>
      <c r="H100" s="99"/>
      <c r="I100" s="99"/>
      <c r="J100" s="99"/>
      <c r="K100" s="99"/>
      <c r="L100" s="99"/>
      <c r="M100" s="99"/>
      <c r="N100" s="99"/>
      <c r="O100" s="99"/>
      <c r="P100" s="99"/>
      <c r="Q100" s="99"/>
      <c r="R100" s="99"/>
      <c r="S100" s="99"/>
      <c r="T100" s="99"/>
      <c r="U100" s="99"/>
      <c r="V100" s="99"/>
      <c r="W100" s="99"/>
      <c r="X100" s="99"/>
      <c r="Y100" s="99"/>
      <c r="Z100" s="66"/>
    </row>
    <row r="101" spans="1:26" ht="12.75" customHeight="1" x14ac:dyDescent="0.2">
      <c r="A101" s="118"/>
      <c r="B101" s="118"/>
      <c r="C101" s="99"/>
      <c r="D101" s="119"/>
      <c r="E101" s="99"/>
      <c r="F101" s="99"/>
      <c r="G101" s="99"/>
      <c r="H101" s="99"/>
      <c r="I101" s="99"/>
      <c r="J101" s="99"/>
      <c r="K101" s="99"/>
      <c r="L101" s="99"/>
      <c r="M101" s="99"/>
      <c r="N101" s="99"/>
      <c r="O101" s="99"/>
      <c r="P101" s="99"/>
      <c r="Q101" s="99"/>
      <c r="R101" s="99"/>
      <c r="S101" s="99"/>
      <c r="T101" s="99"/>
      <c r="U101" s="99"/>
      <c r="V101" s="99"/>
      <c r="W101" s="99"/>
      <c r="X101" s="99"/>
      <c r="Y101" s="99"/>
      <c r="Z101" s="66"/>
    </row>
    <row r="102" spans="1:26" ht="12.75" customHeight="1" x14ac:dyDescent="0.2">
      <c r="A102" s="118"/>
      <c r="B102" s="118"/>
      <c r="C102" s="99"/>
      <c r="D102" s="119"/>
      <c r="E102" s="99"/>
      <c r="F102" s="99"/>
      <c r="G102" s="99"/>
      <c r="H102" s="99"/>
      <c r="I102" s="99"/>
      <c r="J102" s="99"/>
      <c r="K102" s="99"/>
      <c r="L102" s="99"/>
      <c r="M102" s="99"/>
      <c r="N102" s="99"/>
      <c r="O102" s="99"/>
      <c r="P102" s="99"/>
      <c r="Q102" s="99"/>
      <c r="R102" s="99"/>
      <c r="S102" s="99"/>
      <c r="T102" s="99"/>
      <c r="U102" s="99"/>
      <c r="V102" s="99"/>
      <c r="W102" s="99"/>
      <c r="X102" s="99"/>
      <c r="Y102" s="99"/>
      <c r="Z102" s="66"/>
    </row>
    <row r="103" spans="1:26" ht="12.75" customHeight="1" x14ac:dyDescent="0.2">
      <c r="A103" s="118"/>
      <c r="B103" s="118"/>
      <c r="C103" s="99"/>
      <c r="D103" s="119"/>
      <c r="E103" s="99"/>
      <c r="F103" s="99"/>
      <c r="G103" s="99"/>
      <c r="H103" s="99"/>
      <c r="I103" s="99"/>
      <c r="J103" s="99"/>
      <c r="K103" s="99"/>
      <c r="L103" s="99"/>
      <c r="M103" s="99"/>
      <c r="N103" s="99"/>
      <c r="O103" s="99"/>
      <c r="P103" s="99"/>
      <c r="Q103" s="99"/>
      <c r="R103" s="99"/>
      <c r="S103" s="99"/>
      <c r="T103" s="99"/>
      <c r="U103" s="99"/>
      <c r="V103" s="99"/>
      <c r="W103" s="99"/>
      <c r="X103" s="99"/>
      <c r="Y103" s="99"/>
      <c r="Z103" s="66"/>
    </row>
    <row r="104" spans="1:26" ht="12.75" customHeight="1" x14ac:dyDescent="0.2">
      <c r="A104" s="118"/>
      <c r="B104" s="118"/>
      <c r="C104" s="99"/>
      <c r="D104" s="119"/>
      <c r="E104" s="99"/>
      <c r="F104" s="99"/>
      <c r="G104" s="99"/>
      <c r="H104" s="99"/>
      <c r="I104" s="99"/>
      <c r="J104" s="99"/>
      <c r="K104" s="99"/>
      <c r="L104" s="99"/>
      <c r="M104" s="99"/>
      <c r="N104" s="99"/>
      <c r="O104" s="99"/>
      <c r="P104" s="99"/>
      <c r="Q104" s="99"/>
      <c r="R104" s="99"/>
      <c r="S104" s="99"/>
      <c r="T104" s="99"/>
      <c r="U104" s="99"/>
      <c r="V104" s="99"/>
      <c r="W104" s="99"/>
      <c r="X104" s="99"/>
      <c r="Y104" s="99"/>
      <c r="Z104" s="66"/>
    </row>
    <row r="105" spans="1:26" ht="12.75" customHeight="1" x14ac:dyDescent="0.2">
      <c r="A105" s="118"/>
      <c r="B105" s="118"/>
      <c r="C105" s="99"/>
      <c r="D105" s="119"/>
      <c r="E105" s="99"/>
      <c r="F105" s="99"/>
      <c r="G105" s="99"/>
      <c r="H105" s="99"/>
      <c r="I105" s="99"/>
      <c r="J105" s="99"/>
      <c r="K105" s="99"/>
      <c r="L105" s="99"/>
      <c r="M105" s="99"/>
      <c r="N105" s="99"/>
      <c r="O105" s="99"/>
      <c r="P105" s="99"/>
      <c r="Q105" s="99"/>
      <c r="R105" s="99"/>
      <c r="S105" s="99"/>
      <c r="T105" s="99"/>
      <c r="U105" s="99"/>
      <c r="V105" s="99"/>
      <c r="W105" s="99"/>
      <c r="X105" s="99"/>
      <c r="Y105" s="99"/>
      <c r="Z105" s="66"/>
    </row>
    <row r="106" spans="1:26" ht="12.75" customHeight="1" x14ac:dyDescent="0.2">
      <c r="A106" s="118"/>
      <c r="B106" s="118"/>
      <c r="C106" s="99"/>
      <c r="D106" s="119"/>
      <c r="E106" s="99"/>
      <c r="F106" s="99"/>
      <c r="G106" s="99"/>
      <c r="H106" s="99"/>
      <c r="I106" s="99"/>
      <c r="J106" s="99"/>
      <c r="K106" s="99"/>
      <c r="L106" s="99"/>
      <c r="M106" s="99"/>
      <c r="N106" s="99"/>
      <c r="O106" s="99"/>
      <c r="P106" s="99"/>
      <c r="Q106" s="99"/>
      <c r="R106" s="99"/>
      <c r="S106" s="99"/>
      <c r="T106" s="99"/>
      <c r="U106" s="99"/>
      <c r="V106" s="99"/>
      <c r="W106" s="99"/>
      <c r="X106" s="99"/>
      <c r="Y106" s="99"/>
      <c r="Z106" s="66"/>
    </row>
    <row r="107" spans="1:26" ht="12.75" customHeight="1" x14ac:dyDescent="0.2">
      <c r="A107" s="118"/>
      <c r="B107" s="118"/>
      <c r="C107" s="99"/>
      <c r="D107" s="119"/>
      <c r="E107" s="99"/>
      <c r="F107" s="99"/>
      <c r="G107" s="99"/>
      <c r="H107" s="99"/>
      <c r="I107" s="99"/>
      <c r="J107" s="99"/>
      <c r="K107" s="99"/>
      <c r="L107" s="99"/>
      <c r="M107" s="99"/>
      <c r="N107" s="99"/>
      <c r="O107" s="99"/>
      <c r="P107" s="99"/>
      <c r="Q107" s="99"/>
      <c r="R107" s="99"/>
      <c r="S107" s="99"/>
      <c r="T107" s="99"/>
      <c r="U107" s="99"/>
      <c r="V107" s="99"/>
      <c r="W107" s="99"/>
      <c r="X107" s="99"/>
      <c r="Y107" s="99"/>
      <c r="Z107" s="66"/>
    </row>
    <row r="108" spans="1:26" ht="12.75" customHeight="1" x14ac:dyDescent="0.2">
      <c r="A108" s="118"/>
      <c r="B108" s="118"/>
      <c r="C108" s="99"/>
      <c r="D108" s="119"/>
      <c r="E108" s="99"/>
      <c r="F108" s="99"/>
      <c r="G108" s="99"/>
      <c r="H108" s="99"/>
      <c r="I108" s="99"/>
      <c r="J108" s="99"/>
      <c r="K108" s="99"/>
      <c r="L108" s="99"/>
      <c r="M108" s="99"/>
      <c r="N108" s="99"/>
      <c r="O108" s="99"/>
      <c r="P108" s="99"/>
      <c r="Q108" s="99"/>
      <c r="R108" s="99"/>
      <c r="S108" s="99"/>
      <c r="T108" s="99"/>
      <c r="U108" s="99"/>
      <c r="V108" s="99"/>
      <c r="W108" s="99"/>
      <c r="X108" s="99"/>
      <c r="Y108" s="99"/>
      <c r="Z108" s="66"/>
    </row>
    <row r="109" spans="1:26" ht="12.75" customHeight="1" x14ac:dyDescent="0.2">
      <c r="A109" s="118"/>
      <c r="B109" s="118"/>
      <c r="C109" s="99"/>
      <c r="D109" s="119"/>
      <c r="E109" s="99"/>
      <c r="F109" s="99"/>
      <c r="G109" s="99"/>
      <c r="H109" s="99"/>
      <c r="I109" s="99"/>
      <c r="J109" s="99"/>
      <c r="K109" s="99"/>
      <c r="L109" s="99"/>
      <c r="M109" s="99"/>
      <c r="N109" s="99"/>
      <c r="O109" s="99"/>
      <c r="P109" s="99"/>
      <c r="Q109" s="99"/>
      <c r="R109" s="99"/>
      <c r="S109" s="99"/>
      <c r="T109" s="99"/>
      <c r="U109" s="99"/>
      <c r="V109" s="99"/>
      <c r="W109" s="99"/>
      <c r="X109" s="99"/>
      <c r="Y109" s="99"/>
      <c r="Z109" s="66"/>
    </row>
    <row r="110" spans="1:26" ht="12.75" customHeight="1" x14ac:dyDescent="0.2">
      <c r="A110" s="118"/>
      <c r="B110" s="118"/>
      <c r="C110" s="99"/>
      <c r="D110" s="119"/>
      <c r="E110" s="99"/>
      <c r="F110" s="99"/>
      <c r="G110" s="99"/>
      <c r="H110" s="99"/>
      <c r="I110" s="99"/>
      <c r="J110" s="99"/>
      <c r="K110" s="99"/>
      <c r="L110" s="99"/>
      <c r="M110" s="99"/>
      <c r="N110" s="99"/>
      <c r="O110" s="99"/>
      <c r="P110" s="99"/>
      <c r="Q110" s="99"/>
      <c r="R110" s="99"/>
      <c r="S110" s="99"/>
      <c r="T110" s="99"/>
      <c r="U110" s="99"/>
      <c r="V110" s="99"/>
      <c r="W110" s="99"/>
      <c r="X110" s="99"/>
      <c r="Y110" s="99"/>
      <c r="Z110" s="66"/>
    </row>
    <row r="111" spans="1:26" ht="12.75" customHeight="1" x14ac:dyDescent="0.2">
      <c r="A111" s="118"/>
      <c r="B111" s="118"/>
      <c r="C111" s="99"/>
      <c r="D111" s="119"/>
      <c r="E111" s="99"/>
      <c r="F111" s="99"/>
      <c r="G111" s="99"/>
      <c r="H111" s="99"/>
      <c r="I111" s="99"/>
      <c r="J111" s="99"/>
      <c r="K111" s="99"/>
      <c r="L111" s="99"/>
      <c r="M111" s="99"/>
      <c r="N111" s="99"/>
      <c r="O111" s="99"/>
      <c r="P111" s="99"/>
      <c r="Q111" s="99"/>
      <c r="R111" s="99"/>
      <c r="S111" s="99"/>
      <c r="T111" s="99"/>
      <c r="U111" s="99"/>
      <c r="V111" s="99"/>
      <c r="W111" s="99"/>
      <c r="X111" s="99"/>
      <c r="Y111" s="99"/>
      <c r="Z111" s="66"/>
    </row>
    <row r="112" spans="1:26" ht="12.75" customHeight="1" x14ac:dyDescent="0.2">
      <c r="A112" s="118"/>
      <c r="B112" s="118"/>
      <c r="C112" s="99"/>
      <c r="D112" s="119"/>
      <c r="E112" s="99"/>
      <c r="F112" s="99"/>
      <c r="G112" s="99"/>
      <c r="H112" s="99"/>
      <c r="I112" s="99"/>
      <c r="J112" s="99"/>
      <c r="K112" s="99"/>
      <c r="L112" s="99"/>
      <c r="M112" s="99"/>
      <c r="N112" s="99"/>
      <c r="O112" s="99"/>
      <c r="P112" s="99"/>
      <c r="Q112" s="99"/>
      <c r="R112" s="99"/>
      <c r="S112" s="99"/>
      <c r="T112" s="99"/>
      <c r="U112" s="99"/>
      <c r="V112" s="99"/>
      <c r="W112" s="99"/>
      <c r="X112" s="99"/>
      <c r="Y112" s="99"/>
      <c r="Z112" s="66"/>
    </row>
    <row r="113" spans="1:26" ht="12.75" customHeight="1" x14ac:dyDescent="0.2">
      <c r="A113" s="118"/>
      <c r="B113" s="118"/>
      <c r="C113" s="99"/>
      <c r="D113" s="119"/>
      <c r="E113" s="99"/>
      <c r="F113" s="99"/>
      <c r="G113" s="99"/>
      <c r="H113" s="99"/>
      <c r="I113" s="99"/>
      <c r="J113" s="99"/>
      <c r="K113" s="99"/>
      <c r="L113" s="99"/>
      <c r="M113" s="99"/>
      <c r="N113" s="99"/>
      <c r="O113" s="99"/>
      <c r="P113" s="99"/>
      <c r="Q113" s="99"/>
      <c r="R113" s="99"/>
      <c r="S113" s="99"/>
      <c r="T113" s="99"/>
      <c r="U113" s="99"/>
      <c r="V113" s="99"/>
      <c r="W113" s="99"/>
      <c r="X113" s="99"/>
      <c r="Y113" s="99"/>
      <c r="Z113" s="66"/>
    </row>
    <row r="114" spans="1:26" ht="12.75" customHeight="1" x14ac:dyDescent="0.2">
      <c r="A114" s="118"/>
      <c r="B114" s="118"/>
      <c r="C114" s="99"/>
      <c r="D114" s="119"/>
      <c r="E114" s="99"/>
      <c r="F114" s="99"/>
      <c r="G114" s="99"/>
      <c r="H114" s="99"/>
      <c r="I114" s="99"/>
      <c r="J114" s="99"/>
      <c r="K114" s="99"/>
      <c r="L114" s="99"/>
      <c r="M114" s="99"/>
      <c r="N114" s="99"/>
      <c r="O114" s="99"/>
      <c r="P114" s="99"/>
      <c r="Q114" s="99"/>
      <c r="R114" s="99"/>
      <c r="S114" s="99"/>
      <c r="T114" s="99"/>
      <c r="U114" s="99"/>
      <c r="V114" s="99"/>
      <c r="W114" s="99"/>
      <c r="X114" s="99"/>
      <c r="Y114" s="99"/>
      <c r="Z114" s="66"/>
    </row>
    <row r="115" spans="1:26" ht="12.75" customHeight="1" x14ac:dyDescent="0.2">
      <c r="A115" s="118"/>
      <c r="B115" s="118"/>
      <c r="C115" s="99"/>
      <c r="D115" s="119"/>
      <c r="E115" s="99"/>
      <c r="F115" s="99"/>
      <c r="G115" s="99"/>
      <c r="H115" s="99"/>
      <c r="I115" s="99"/>
      <c r="J115" s="99"/>
      <c r="K115" s="99"/>
      <c r="L115" s="99"/>
      <c r="M115" s="99"/>
      <c r="N115" s="99"/>
      <c r="O115" s="99"/>
      <c r="P115" s="99"/>
      <c r="Q115" s="99"/>
      <c r="R115" s="99"/>
      <c r="S115" s="99"/>
      <c r="T115" s="99"/>
      <c r="U115" s="99"/>
      <c r="V115" s="99"/>
      <c r="W115" s="99"/>
      <c r="X115" s="99"/>
      <c r="Y115" s="99"/>
      <c r="Z115" s="66"/>
    </row>
    <row r="116" spans="1:26" ht="12.75" customHeight="1" x14ac:dyDescent="0.2">
      <c r="A116" s="118"/>
      <c r="B116" s="118"/>
      <c r="C116" s="99"/>
      <c r="D116" s="119"/>
      <c r="E116" s="99"/>
      <c r="F116" s="99"/>
      <c r="G116" s="99"/>
      <c r="H116" s="99"/>
      <c r="I116" s="99"/>
      <c r="J116" s="99"/>
      <c r="K116" s="99"/>
      <c r="L116" s="99"/>
      <c r="M116" s="99"/>
      <c r="N116" s="99"/>
      <c r="O116" s="99"/>
      <c r="P116" s="99"/>
      <c r="Q116" s="99"/>
      <c r="R116" s="99"/>
      <c r="S116" s="99"/>
      <c r="T116" s="99"/>
      <c r="U116" s="99"/>
      <c r="V116" s="99"/>
      <c r="W116" s="99"/>
      <c r="X116" s="99"/>
      <c r="Y116" s="99"/>
      <c r="Z116" s="66"/>
    </row>
    <row r="117" spans="1:26" ht="12.75" customHeight="1" x14ac:dyDescent="0.2">
      <c r="A117" s="118"/>
      <c r="B117" s="118"/>
      <c r="C117" s="99"/>
      <c r="D117" s="119"/>
      <c r="E117" s="99"/>
      <c r="F117" s="99"/>
      <c r="G117" s="99"/>
      <c r="H117" s="99"/>
      <c r="I117" s="99"/>
      <c r="J117" s="99"/>
      <c r="K117" s="99"/>
      <c r="L117" s="99"/>
      <c r="M117" s="99"/>
      <c r="N117" s="99"/>
      <c r="O117" s="99"/>
      <c r="P117" s="99"/>
      <c r="Q117" s="99"/>
      <c r="R117" s="99"/>
      <c r="S117" s="99"/>
      <c r="T117" s="99"/>
      <c r="U117" s="99"/>
      <c r="V117" s="99"/>
      <c r="W117" s="99"/>
      <c r="X117" s="99"/>
      <c r="Y117" s="99"/>
      <c r="Z117" s="66"/>
    </row>
    <row r="118" spans="1:26" ht="12.75" customHeight="1" x14ac:dyDescent="0.2">
      <c r="A118" s="118"/>
      <c r="B118" s="118"/>
      <c r="C118" s="99"/>
      <c r="D118" s="119"/>
      <c r="E118" s="99"/>
      <c r="F118" s="99"/>
      <c r="G118" s="99"/>
      <c r="H118" s="99"/>
      <c r="I118" s="99"/>
      <c r="J118" s="99"/>
      <c r="K118" s="99"/>
      <c r="L118" s="99"/>
      <c r="M118" s="99"/>
      <c r="N118" s="99"/>
      <c r="O118" s="99"/>
      <c r="P118" s="99"/>
      <c r="Q118" s="99"/>
      <c r="R118" s="99"/>
      <c r="S118" s="99"/>
      <c r="T118" s="99"/>
      <c r="U118" s="99"/>
      <c r="V118" s="99"/>
      <c r="W118" s="99"/>
      <c r="X118" s="99"/>
      <c r="Y118" s="99"/>
      <c r="Z118" s="66"/>
    </row>
    <row r="119" spans="1:26" ht="12.75" customHeight="1" x14ac:dyDescent="0.2">
      <c r="A119" s="118"/>
      <c r="B119" s="118"/>
      <c r="C119" s="99"/>
      <c r="D119" s="119"/>
      <c r="E119" s="99"/>
      <c r="F119" s="99"/>
      <c r="G119" s="99"/>
      <c r="H119" s="99"/>
      <c r="I119" s="99"/>
      <c r="J119" s="99"/>
      <c r="K119" s="99"/>
      <c r="L119" s="99"/>
      <c r="M119" s="99"/>
      <c r="N119" s="99"/>
      <c r="O119" s="99"/>
      <c r="P119" s="99"/>
      <c r="Q119" s="99"/>
      <c r="R119" s="99"/>
      <c r="S119" s="99"/>
      <c r="T119" s="99"/>
      <c r="U119" s="99"/>
      <c r="V119" s="99"/>
      <c r="W119" s="99"/>
      <c r="X119" s="99"/>
      <c r="Y119" s="99"/>
      <c r="Z119" s="66"/>
    </row>
    <row r="120" spans="1:26" ht="12.75" customHeight="1" x14ac:dyDescent="0.2">
      <c r="A120" s="118"/>
      <c r="B120" s="118"/>
      <c r="C120" s="99"/>
      <c r="D120" s="119"/>
      <c r="E120" s="99"/>
      <c r="F120" s="99"/>
      <c r="G120" s="99"/>
      <c r="H120" s="99"/>
      <c r="I120" s="99"/>
      <c r="J120" s="99"/>
      <c r="K120" s="99"/>
      <c r="L120" s="99"/>
      <c r="M120" s="99"/>
      <c r="N120" s="99"/>
      <c r="O120" s="99"/>
      <c r="P120" s="99"/>
      <c r="Q120" s="99"/>
      <c r="R120" s="99"/>
      <c r="S120" s="99"/>
      <c r="T120" s="99"/>
      <c r="U120" s="99"/>
      <c r="V120" s="99"/>
      <c r="W120" s="99"/>
      <c r="X120" s="99"/>
      <c r="Y120" s="99"/>
      <c r="Z120" s="66"/>
    </row>
    <row r="121" spans="1:26" ht="12.75" customHeight="1" x14ac:dyDescent="0.2">
      <c r="A121" s="118"/>
      <c r="B121" s="118"/>
      <c r="C121" s="99"/>
      <c r="D121" s="119"/>
      <c r="E121" s="99"/>
      <c r="F121" s="99"/>
      <c r="G121" s="99"/>
      <c r="H121" s="99"/>
      <c r="I121" s="99"/>
      <c r="J121" s="99"/>
      <c r="K121" s="99"/>
      <c r="L121" s="99"/>
      <c r="M121" s="99"/>
      <c r="N121" s="99"/>
      <c r="O121" s="99"/>
      <c r="P121" s="99"/>
      <c r="Q121" s="99"/>
      <c r="R121" s="99"/>
      <c r="S121" s="99"/>
      <c r="T121" s="99"/>
      <c r="U121" s="99"/>
      <c r="V121" s="99"/>
      <c r="W121" s="99"/>
      <c r="X121" s="99"/>
      <c r="Y121" s="99"/>
      <c r="Z121" s="66"/>
    </row>
    <row r="122" spans="1:26" ht="12.75" customHeight="1" x14ac:dyDescent="0.2">
      <c r="A122" s="118"/>
      <c r="B122" s="118"/>
      <c r="C122" s="99"/>
      <c r="D122" s="119"/>
      <c r="E122" s="99"/>
      <c r="F122" s="99"/>
      <c r="G122" s="99"/>
      <c r="H122" s="99"/>
      <c r="I122" s="99"/>
      <c r="J122" s="99"/>
      <c r="K122" s="99"/>
      <c r="L122" s="99"/>
      <c r="M122" s="99"/>
      <c r="N122" s="99"/>
      <c r="O122" s="99"/>
      <c r="P122" s="99"/>
      <c r="Q122" s="99"/>
      <c r="R122" s="99"/>
      <c r="S122" s="99"/>
      <c r="T122" s="99"/>
      <c r="U122" s="99"/>
      <c r="V122" s="99"/>
      <c r="W122" s="99"/>
      <c r="X122" s="99"/>
      <c r="Y122" s="99"/>
      <c r="Z122" s="66"/>
    </row>
    <row r="123" spans="1:26" ht="12.75" customHeight="1" x14ac:dyDescent="0.2">
      <c r="A123" s="118"/>
      <c r="B123" s="118"/>
      <c r="C123" s="99"/>
      <c r="D123" s="119"/>
      <c r="E123" s="99"/>
      <c r="F123" s="99"/>
      <c r="G123" s="99"/>
      <c r="H123" s="99"/>
      <c r="I123" s="99"/>
      <c r="J123" s="99"/>
      <c r="K123" s="99"/>
      <c r="L123" s="99"/>
      <c r="M123" s="99"/>
      <c r="N123" s="99"/>
      <c r="O123" s="99"/>
      <c r="P123" s="99"/>
      <c r="Q123" s="99"/>
      <c r="R123" s="99"/>
      <c r="S123" s="99"/>
      <c r="T123" s="99"/>
      <c r="U123" s="99"/>
      <c r="V123" s="99"/>
      <c r="W123" s="99"/>
      <c r="X123" s="99"/>
      <c r="Y123" s="99"/>
      <c r="Z123" s="66"/>
    </row>
    <row r="124" spans="1:26" ht="12.75" customHeight="1" x14ac:dyDescent="0.2">
      <c r="A124" s="118"/>
      <c r="B124" s="118"/>
      <c r="C124" s="99"/>
      <c r="D124" s="119"/>
      <c r="E124" s="99"/>
      <c r="F124" s="99"/>
      <c r="G124" s="99"/>
      <c r="H124" s="99"/>
      <c r="I124" s="99"/>
      <c r="J124" s="99"/>
      <c r="K124" s="99"/>
      <c r="L124" s="99"/>
      <c r="M124" s="99"/>
      <c r="N124" s="99"/>
      <c r="O124" s="99"/>
      <c r="P124" s="99"/>
      <c r="Q124" s="99"/>
      <c r="R124" s="99"/>
      <c r="S124" s="99"/>
      <c r="T124" s="99"/>
      <c r="U124" s="99"/>
      <c r="V124" s="99"/>
      <c r="W124" s="99"/>
      <c r="X124" s="99"/>
      <c r="Y124" s="99"/>
      <c r="Z124" s="66"/>
    </row>
    <row r="125" spans="1:26" ht="12.75" customHeight="1" x14ac:dyDescent="0.2">
      <c r="A125" s="118"/>
      <c r="B125" s="118"/>
      <c r="C125" s="99"/>
      <c r="D125" s="119"/>
      <c r="E125" s="99"/>
      <c r="F125" s="99"/>
      <c r="G125" s="99"/>
      <c r="H125" s="99"/>
      <c r="I125" s="99"/>
      <c r="J125" s="99"/>
      <c r="K125" s="99"/>
      <c r="L125" s="99"/>
      <c r="M125" s="99"/>
      <c r="N125" s="99"/>
      <c r="O125" s="99"/>
      <c r="P125" s="99"/>
      <c r="Q125" s="99"/>
      <c r="R125" s="99"/>
      <c r="S125" s="99"/>
      <c r="T125" s="99"/>
      <c r="U125" s="99"/>
      <c r="V125" s="99"/>
      <c r="W125" s="99"/>
      <c r="X125" s="99"/>
      <c r="Y125" s="99"/>
      <c r="Z125" s="66"/>
    </row>
    <row r="126" spans="1:26" ht="12.75" customHeight="1" x14ac:dyDescent="0.2">
      <c r="A126" s="118"/>
      <c r="B126" s="118"/>
      <c r="C126" s="99"/>
      <c r="D126" s="119"/>
      <c r="E126" s="99"/>
      <c r="F126" s="99"/>
      <c r="G126" s="99"/>
      <c r="H126" s="99"/>
      <c r="I126" s="99"/>
      <c r="J126" s="99"/>
      <c r="K126" s="99"/>
      <c r="L126" s="99"/>
      <c r="M126" s="99"/>
      <c r="N126" s="99"/>
      <c r="O126" s="99"/>
      <c r="P126" s="99"/>
      <c r="Q126" s="99"/>
      <c r="R126" s="99"/>
      <c r="S126" s="99"/>
      <c r="T126" s="99"/>
      <c r="U126" s="99"/>
      <c r="V126" s="99"/>
      <c r="W126" s="99"/>
      <c r="X126" s="99"/>
      <c r="Y126" s="99"/>
      <c r="Z126" s="66"/>
    </row>
    <row r="127" spans="1:26" ht="12.75" customHeight="1" x14ac:dyDescent="0.2">
      <c r="A127" s="118"/>
      <c r="B127" s="118"/>
      <c r="C127" s="99"/>
      <c r="D127" s="119"/>
      <c r="E127" s="99"/>
      <c r="F127" s="99"/>
      <c r="G127" s="99"/>
      <c r="H127" s="99"/>
      <c r="I127" s="99"/>
      <c r="J127" s="99"/>
      <c r="K127" s="99"/>
      <c r="L127" s="99"/>
      <c r="M127" s="99"/>
      <c r="N127" s="99"/>
      <c r="O127" s="99"/>
      <c r="P127" s="99"/>
      <c r="Q127" s="99"/>
      <c r="R127" s="99"/>
      <c r="S127" s="99"/>
      <c r="T127" s="99"/>
      <c r="U127" s="99"/>
      <c r="V127" s="99"/>
      <c r="W127" s="99"/>
      <c r="X127" s="99"/>
      <c r="Y127" s="99"/>
      <c r="Z127" s="66"/>
    </row>
    <row r="128" spans="1:26" ht="12.75" customHeight="1" x14ac:dyDescent="0.2">
      <c r="A128" s="118"/>
      <c r="B128" s="118"/>
      <c r="C128" s="99"/>
      <c r="D128" s="119"/>
      <c r="E128" s="99"/>
      <c r="F128" s="99"/>
      <c r="G128" s="99"/>
      <c r="H128" s="99"/>
      <c r="I128" s="99"/>
      <c r="J128" s="99"/>
      <c r="K128" s="99"/>
      <c r="L128" s="99"/>
      <c r="M128" s="99"/>
      <c r="N128" s="99"/>
      <c r="O128" s="99"/>
      <c r="P128" s="99"/>
      <c r="Q128" s="99"/>
      <c r="R128" s="99"/>
      <c r="S128" s="99"/>
      <c r="T128" s="99"/>
      <c r="U128" s="99"/>
      <c r="V128" s="99"/>
      <c r="W128" s="99"/>
      <c r="X128" s="99"/>
      <c r="Y128" s="99"/>
      <c r="Z128" s="66"/>
    </row>
    <row r="129" spans="1:26" ht="12.75" customHeight="1" x14ac:dyDescent="0.2">
      <c r="A129" s="118"/>
      <c r="B129" s="118"/>
      <c r="C129" s="99"/>
      <c r="D129" s="119"/>
      <c r="E129" s="99"/>
      <c r="F129" s="99"/>
      <c r="G129" s="99"/>
      <c r="H129" s="99"/>
      <c r="I129" s="99"/>
      <c r="J129" s="99"/>
      <c r="K129" s="99"/>
      <c r="L129" s="99"/>
      <c r="M129" s="99"/>
      <c r="N129" s="99"/>
      <c r="O129" s="99"/>
      <c r="P129" s="99"/>
      <c r="Q129" s="99"/>
      <c r="R129" s="99"/>
      <c r="S129" s="99"/>
      <c r="T129" s="99"/>
      <c r="U129" s="99"/>
      <c r="V129" s="99"/>
      <c r="W129" s="99"/>
      <c r="X129" s="99"/>
      <c r="Y129" s="99"/>
      <c r="Z129" s="66"/>
    </row>
    <row r="130" spans="1:26" ht="12.75" customHeight="1" x14ac:dyDescent="0.2">
      <c r="A130" s="118"/>
      <c r="B130" s="118"/>
      <c r="C130" s="99"/>
      <c r="D130" s="119"/>
      <c r="E130" s="99"/>
      <c r="F130" s="99"/>
      <c r="G130" s="99"/>
      <c r="H130" s="99"/>
      <c r="I130" s="99"/>
      <c r="J130" s="99"/>
      <c r="K130" s="99"/>
      <c r="L130" s="99"/>
      <c r="M130" s="99"/>
      <c r="N130" s="99"/>
      <c r="O130" s="99"/>
      <c r="P130" s="99"/>
      <c r="Q130" s="99"/>
      <c r="R130" s="99"/>
      <c r="S130" s="99"/>
      <c r="T130" s="99"/>
      <c r="U130" s="99"/>
      <c r="V130" s="99"/>
      <c r="W130" s="99"/>
      <c r="X130" s="99"/>
      <c r="Y130" s="99"/>
      <c r="Z130" s="66"/>
    </row>
    <row r="131" spans="1:26" ht="12.75" customHeight="1" x14ac:dyDescent="0.2">
      <c r="A131" s="118"/>
      <c r="B131" s="118"/>
      <c r="C131" s="99"/>
      <c r="D131" s="119"/>
      <c r="E131" s="99"/>
      <c r="F131" s="99"/>
      <c r="G131" s="99"/>
      <c r="H131" s="99"/>
      <c r="I131" s="99"/>
      <c r="J131" s="99"/>
      <c r="K131" s="99"/>
      <c r="L131" s="99"/>
      <c r="M131" s="99"/>
      <c r="N131" s="99"/>
      <c r="O131" s="99"/>
      <c r="P131" s="99"/>
      <c r="Q131" s="99"/>
      <c r="R131" s="99"/>
      <c r="S131" s="99"/>
      <c r="T131" s="99"/>
      <c r="U131" s="99"/>
      <c r="V131" s="99"/>
      <c r="W131" s="99"/>
      <c r="X131" s="99"/>
      <c r="Y131" s="99"/>
      <c r="Z131" s="66"/>
    </row>
    <row r="132" spans="1:26" ht="12.75" customHeight="1" x14ac:dyDescent="0.2">
      <c r="A132" s="118"/>
      <c r="B132" s="118"/>
      <c r="C132" s="99"/>
      <c r="D132" s="119"/>
      <c r="E132" s="99"/>
      <c r="F132" s="99"/>
      <c r="G132" s="99"/>
      <c r="H132" s="99"/>
      <c r="I132" s="99"/>
      <c r="J132" s="99"/>
      <c r="K132" s="99"/>
      <c r="L132" s="99"/>
      <c r="M132" s="99"/>
      <c r="N132" s="99"/>
      <c r="O132" s="99"/>
      <c r="P132" s="99"/>
      <c r="Q132" s="99"/>
      <c r="R132" s="99"/>
      <c r="S132" s="99"/>
      <c r="T132" s="99"/>
      <c r="U132" s="99"/>
      <c r="V132" s="99"/>
      <c r="W132" s="99"/>
      <c r="X132" s="99"/>
      <c r="Y132" s="99"/>
      <c r="Z132" s="66"/>
    </row>
    <row r="133" spans="1:26" ht="12.75" customHeight="1" x14ac:dyDescent="0.2">
      <c r="A133" s="118"/>
      <c r="B133" s="118"/>
      <c r="C133" s="99"/>
      <c r="D133" s="119"/>
      <c r="E133" s="99"/>
      <c r="F133" s="99"/>
      <c r="G133" s="99"/>
      <c r="H133" s="99"/>
      <c r="I133" s="99"/>
      <c r="J133" s="99"/>
      <c r="K133" s="99"/>
      <c r="L133" s="99"/>
      <c r="M133" s="99"/>
      <c r="N133" s="99"/>
      <c r="O133" s="99"/>
      <c r="P133" s="99"/>
      <c r="Q133" s="99"/>
      <c r="R133" s="99"/>
      <c r="S133" s="99"/>
      <c r="T133" s="99"/>
      <c r="U133" s="99"/>
      <c r="V133" s="99"/>
      <c r="W133" s="99"/>
      <c r="X133" s="99"/>
      <c r="Y133" s="99"/>
      <c r="Z133" s="66"/>
    </row>
    <row r="134" spans="1:26" ht="12.75" customHeight="1" x14ac:dyDescent="0.2">
      <c r="A134" s="118"/>
      <c r="B134" s="118"/>
      <c r="C134" s="99"/>
      <c r="D134" s="119"/>
      <c r="E134" s="99"/>
      <c r="F134" s="99"/>
      <c r="G134" s="99"/>
      <c r="H134" s="99"/>
      <c r="I134" s="99"/>
      <c r="J134" s="99"/>
      <c r="K134" s="99"/>
      <c r="L134" s="99"/>
      <c r="M134" s="99"/>
      <c r="N134" s="99"/>
      <c r="O134" s="99"/>
      <c r="P134" s="99"/>
      <c r="Q134" s="99"/>
      <c r="R134" s="99"/>
      <c r="S134" s="99"/>
      <c r="T134" s="99"/>
      <c r="U134" s="99"/>
      <c r="V134" s="99"/>
      <c r="W134" s="99"/>
      <c r="X134" s="99"/>
      <c r="Y134" s="99"/>
      <c r="Z134" s="66"/>
    </row>
    <row r="135" spans="1:26" ht="12.75" customHeight="1" x14ac:dyDescent="0.2">
      <c r="A135" s="118"/>
      <c r="B135" s="118"/>
      <c r="C135" s="99"/>
      <c r="D135" s="119"/>
      <c r="E135" s="99"/>
      <c r="F135" s="99"/>
      <c r="G135" s="99"/>
      <c r="H135" s="99"/>
      <c r="I135" s="99"/>
      <c r="J135" s="99"/>
      <c r="K135" s="99"/>
      <c r="L135" s="99"/>
      <c r="M135" s="99"/>
      <c r="N135" s="99"/>
      <c r="O135" s="99"/>
      <c r="P135" s="99"/>
      <c r="Q135" s="99"/>
      <c r="R135" s="99"/>
      <c r="S135" s="99"/>
      <c r="T135" s="99"/>
      <c r="U135" s="99"/>
      <c r="V135" s="99"/>
      <c r="W135" s="99"/>
      <c r="X135" s="99"/>
      <c r="Y135" s="99"/>
      <c r="Z135" s="66"/>
    </row>
    <row r="136" spans="1:26" ht="12.75" customHeight="1" x14ac:dyDescent="0.2">
      <c r="A136" s="118"/>
      <c r="B136" s="118"/>
      <c r="C136" s="99"/>
      <c r="D136" s="119"/>
      <c r="E136" s="99"/>
      <c r="F136" s="99"/>
      <c r="G136" s="99"/>
      <c r="H136" s="99"/>
      <c r="I136" s="99"/>
      <c r="J136" s="99"/>
      <c r="K136" s="99"/>
      <c r="L136" s="99"/>
      <c r="M136" s="99"/>
      <c r="N136" s="99"/>
      <c r="O136" s="99"/>
      <c r="P136" s="99"/>
      <c r="Q136" s="99"/>
      <c r="R136" s="99"/>
      <c r="S136" s="99"/>
      <c r="T136" s="99"/>
      <c r="U136" s="99"/>
      <c r="V136" s="99"/>
      <c r="W136" s="99"/>
      <c r="X136" s="99"/>
      <c r="Y136" s="99"/>
      <c r="Z136" s="66"/>
    </row>
    <row r="137" spans="1:26" ht="12.75" customHeight="1" x14ac:dyDescent="0.2">
      <c r="A137" s="118"/>
      <c r="B137" s="118"/>
      <c r="C137" s="99"/>
      <c r="D137" s="119"/>
      <c r="E137" s="99"/>
      <c r="F137" s="99"/>
      <c r="G137" s="99"/>
      <c r="H137" s="99"/>
      <c r="I137" s="99"/>
      <c r="J137" s="99"/>
      <c r="K137" s="99"/>
      <c r="L137" s="99"/>
      <c r="M137" s="99"/>
      <c r="N137" s="99"/>
      <c r="O137" s="99"/>
      <c r="P137" s="99"/>
      <c r="Q137" s="99"/>
      <c r="R137" s="99"/>
      <c r="S137" s="99"/>
      <c r="T137" s="99"/>
      <c r="U137" s="99"/>
      <c r="V137" s="99"/>
      <c r="W137" s="99"/>
      <c r="X137" s="99"/>
      <c r="Y137" s="99"/>
      <c r="Z137" s="66"/>
    </row>
    <row r="138" spans="1:26" ht="12.75" customHeight="1" x14ac:dyDescent="0.2">
      <c r="A138" s="118"/>
      <c r="B138" s="118"/>
      <c r="C138" s="99"/>
      <c r="D138" s="119"/>
      <c r="E138" s="99"/>
      <c r="F138" s="99"/>
      <c r="G138" s="99"/>
      <c r="H138" s="99"/>
      <c r="I138" s="99"/>
      <c r="J138" s="99"/>
      <c r="K138" s="99"/>
      <c r="L138" s="99"/>
      <c r="M138" s="99"/>
      <c r="N138" s="99"/>
      <c r="O138" s="99"/>
      <c r="P138" s="99"/>
      <c r="Q138" s="99"/>
      <c r="R138" s="99"/>
      <c r="S138" s="99"/>
      <c r="T138" s="99"/>
      <c r="U138" s="99"/>
      <c r="V138" s="99"/>
      <c r="W138" s="99"/>
      <c r="X138" s="99"/>
      <c r="Y138" s="99"/>
      <c r="Z138" s="66"/>
    </row>
    <row r="139" spans="1:26" ht="12.75" customHeight="1" x14ac:dyDescent="0.2">
      <c r="A139" s="118"/>
      <c r="B139" s="118"/>
      <c r="C139" s="99"/>
      <c r="D139" s="119"/>
      <c r="E139" s="99"/>
      <c r="F139" s="99"/>
      <c r="G139" s="99"/>
      <c r="H139" s="99"/>
      <c r="I139" s="99"/>
      <c r="J139" s="99"/>
      <c r="K139" s="99"/>
      <c r="L139" s="99"/>
      <c r="M139" s="99"/>
      <c r="N139" s="99"/>
      <c r="O139" s="99"/>
      <c r="P139" s="99"/>
      <c r="Q139" s="99"/>
      <c r="R139" s="99"/>
      <c r="S139" s="99"/>
      <c r="T139" s="99"/>
      <c r="U139" s="99"/>
      <c r="V139" s="99"/>
      <c r="W139" s="99"/>
      <c r="X139" s="99"/>
      <c r="Y139" s="99"/>
      <c r="Z139" s="66"/>
    </row>
    <row r="140" spans="1:26" ht="12.75" customHeight="1" x14ac:dyDescent="0.2">
      <c r="A140" s="118"/>
      <c r="B140" s="118"/>
      <c r="C140" s="99"/>
      <c r="D140" s="119"/>
      <c r="E140" s="99"/>
      <c r="F140" s="99"/>
      <c r="G140" s="99"/>
      <c r="H140" s="99"/>
      <c r="I140" s="99"/>
      <c r="J140" s="99"/>
      <c r="K140" s="99"/>
      <c r="L140" s="99"/>
      <c r="M140" s="99"/>
      <c r="N140" s="99"/>
      <c r="O140" s="99"/>
      <c r="P140" s="99"/>
      <c r="Q140" s="99"/>
      <c r="R140" s="99"/>
      <c r="S140" s="99"/>
      <c r="T140" s="99"/>
      <c r="U140" s="99"/>
      <c r="V140" s="99"/>
      <c r="W140" s="99"/>
      <c r="X140" s="99"/>
      <c r="Y140" s="99"/>
      <c r="Z140" s="66"/>
    </row>
    <row r="141" spans="1:26" ht="12.75" customHeight="1" x14ac:dyDescent="0.2">
      <c r="A141" s="118"/>
      <c r="B141" s="118"/>
      <c r="C141" s="99"/>
      <c r="D141" s="119"/>
      <c r="E141" s="99"/>
      <c r="F141" s="99"/>
      <c r="G141" s="99"/>
      <c r="H141" s="99"/>
      <c r="I141" s="99"/>
      <c r="J141" s="99"/>
      <c r="K141" s="99"/>
      <c r="L141" s="99"/>
      <c r="M141" s="99"/>
      <c r="N141" s="99"/>
      <c r="O141" s="99"/>
      <c r="P141" s="99"/>
      <c r="Q141" s="99"/>
      <c r="R141" s="99"/>
      <c r="S141" s="99"/>
      <c r="T141" s="99"/>
      <c r="U141" s="99"/>
      <c r="V141" s="99"/>
      <c r="W141" s="99"/>
      <c r="X141" s="99"/>
      <c r="Y141" s="99"/>
      <c r="Z141" s="66"/>
    </row>
    <row r="142" spans="1:26" ht="12.75" customHeight="1" x14ac:dyDescent="0.2">
      <c r="A142" s="118"/>
      <c r="B142" s="118"/>
      <c r="C142" s="99"/>
      <c r="D142" s="119"/>
      <c r="E142" s="99"/>
      <c r="F142" s="99"/>
      <c r="G142" s="99"/>
      <c r="H142" s="99"/>
      <c r="I142" s="99"/>
      <c r="J142" s="99"/>
      <c r="K142" s="99"/>
      <c r="L142" s="99"/>
      <c r="M142" s="99"/>
      <c r="N142" s="99"/>
      <c r="O142" s="99"/>
      <c r="P142" s="99"/>
      <c r="Q142" s="99"/>
      <c r="R142" s="99"/>
      <c r="S142" s="99"/>
      <c r="T142" s="99"/>
      <c r="U142" s="99"/>
      <c r="V142" s="99"/>
      <c r="W142" s="99"/>
      <c r="X142" s="99"/>
      <c r="Y142" s="99"/>
      <c r="Z142" s="66"/>
    </row>
    <row r="143" spans="1:26" ht="12.75" customHeight="1" x14ac:dyDescent="0.2">
      <c r="A143" s="118"/>
      <c r="B143" s="118"/>
      <c r="C143" s="99"/>
      <c r="D143" s="119"/>
      <c r="E143" s="99"/>
      <c r="F143" s="99"/>
      <c r="G143" s="99"/>
      <c r="H143" s="99"/>
      <c r="I143" s="99"/>
      <c r="J143" s="99"/>
      <c r="K143" s="99"/>
      <c r="L143" s="99"/>
      <c r="M143" s="99"/>
      <c r="N143" s="99"/>
      <c r="O143" s="99"/>
      <c r="P143" s="99"/>
      <c r="Q143" s="99"/>
      <c r="R143" s="99"/>
      <c r="S143" s="99"/>
      <c r="T143" s="99"/>
      <c r="U143" s="99"/>
      <c r="V143" s="99"/>
      <c r="W143" s="99"/>
      <c r="X143" s="99"/>
      <c r="Y143" s="99"/>
      <c r="Z143" s="66"/>
    </row>
    <row r="144" spans="1:26" ht="12.75" customHeight="1" x14ac:dyDescent="0.2">
      <c r="A144" s="118"/>
      <c r="B144" s="118"/>
      <c r="C144" s="99"/>
      <c r="D144" s="119"/>
      <c r="E144" s="99"/>
      <c r="F144" s="99"/>
      <c r="G144" s="99"/>
      <c r="H144" s="99"/>
      <c r="I144" s="99"/>
      <c r="J144" s="99"/>
      <c r="K144" s="99"/>
      <c r="L144" s="99"/>
      <c r="M144" s="99"/>
      <c r="N144" s="99"/>
      <c r="O144" s="99"/>
      <c r="P144" s="99"/>
      <c r="Q144" s="99"/>
      <c r="R144" s="99"/>
      <c r="S144" s="99"/>
      <c r="T144" s="99"/>
      <c r="U144" s="99"/>
      <c r="V144" s="99"/>
      <c r="W144" s="99"/>
      <c r="X144" s="99"/>
      <c r="Y144" s="99"/>
      <c r="Z144" s="66"/>
    </row>
    <row r="145" spans="1:26" ht="12.75" customHeight="1" x14ac:dyDescent="0.2">
      <c r="A145" s="118"/>
      <c r="B145" s="118"/>
      <c r="C145" s="99"/>
      <c r="D145" s="119"/>
      <c r="E145" s="99"/>
      <c r="F145" s="99"/>
      <c r="G145" s="99"/>
      <c r="H145" s="99"/>
      <c r="I145" s="99"/>
      <c r="J145" s="99"/>
      <c r="K145" s="99"/>
      <c r="L145" s="99"/>
      <c r="M145" s="99"/>
      <c r="N145" s="99"/>
      <c r="O145" s="99"/>
      <c r="P145" s="99"/>
      <c r="Q145" s="99"/>
      <c r="R145" s="99"/>
      <c r="S145" s="99"/>
      <c r="T145" s="99"/>
      <c r="U145" s="99"/>
      <c r="V145" s="99"/>
      <c r="W145" s="99"/>
      <c r="X145" s="99"/>
      <c r="Y145" s="99"/>
      <c r="Z145" s="66"/>
    </row>
    <row r="146" spans="1:26" ht="12.75" customHeight="1" x14ac:dyDescent="0.2">
      <c r="A146" s="118"/>
      <c r="B146" s="118"/>
      <c r="C146" s="99"/>
      <c r="D146" s="119"/>
      <c r="E146" s="99"/>
      <c r="F146" s="99"/>
      <c r="G146" s="99"/>
      <c r="H146" s="99"/>
      <c r="I146" s="99"/>
      <c r="J146" s="99"/>
      <c r="K146" s="99"/>
      <c r="L146" s="99"/>
      <c r="M146" s="99"/>
      <c r="N146" s="99"/>
      <c r="O146" s="99"/>
      <c r="P146" s="99"/>
      <c r="Q146" s="99"/>
      <c r="R146" s="99"/>
      <c r="S146" s="99"/>
      <c r="T146" s="99"/>
      <c r="U146" s="99"/>
      <c r="V146" s="99"/>
      <c r="W146" s="99"/>
      <c r="X146" s="99"/>
      <c r="Y146" s="99"/>
      <c r="Z146" s="66"/>
    </row>
    <row r="147" spans="1:26" ht="12.75" customHeight="1" x14ac:dyDescent="0.2">
      <c r="A147" s="118"/>
      <c r="B147" s="118"/>
      <c r="C147" s="99"/>
      <c r="D147" s="119"/>
      <c r="E147" s="99"/>
      <c r="F147" s="99"/>
      <c r="G147" s="99"/>
      <c r="H147" s="99"/>
      <c r="I147" s="99"/>
      <c r="J147" s="99"/>
      <c r="K147" s="99"/>
      <c r="L147" s="99"/>
      <c r="M147" s="99"/>
      <c r="N147" s="99"/>
      <c r="O147" s="99"/>
      <c r="P147" s="99"/>
      <c r="Q147" s="99"/>
      <c r="R147" s="99"/>
      <c r="S147" s="99"/>
      <c r="T147" s="99"/>
      <c r="U147" s="99"/>
      <c r="V147" s="99"/>
      <c r="W147" s="99"/>
      <c r="X147" s="99"/>
      <c r="Y147" s="99"/>
      <c r="Z147" s="66"/>
    </row>
    <row r="148" spans="1:26" ht="12.75" customHeight="1" x14ac:dyDescent="0.2">
      <c r="A148" s="118"/>
      <c r="B148" s="118"/>
      <c r="C148" s="99"/>
      <c r="D148" s="119"/>
      <c r="E148" s="99"/>
      <c r="F148" s="99"/>
      <c r="G148" s="99"/>
      <c r="H148" s="99"/>
      <c r="I148" s="99"/>
      <c r="J148" s="99"/>
      <c r="K148" s="99"/>
      <c r="L148" s="99"/>
      <c r="M148" s="99"/>
      <c r="N148" s="99"/>
      <c r="O148" s="99"/>
      <c r="P148" s="99"/>
      <c r="Q148" s="99"/>
      <c r="R148" s="99"/>
      <c r="S148" s="99"/>
      <c r="T148" s="99"/>
      <c r="U148" s="99"/>
      <c r="V148" s="99"/>
      <c r="W148" s="99"/>
      <c r="X148" s="99"/>
      <c r="Y148" s="99"/>
      <c r="Z148" s="66"/>
    </row>
    <row r="149" spans="1:26" ht="12.75" customHeight="1" x14ac:dyDescent="0.2">
      <c r="A149" s="118"/>
      <c r="B149" s="118"/>
      <c r="C149" s="99"/>
      <c r="D149" s="119"/>
      <c r="E149" s="99"/>
      <c r="F149" s="99"/>
      <c r="G149" s="99"/>
      <c r="H149" s="99"/>
      <c r="I149" s="99"/>
      <c r="J149" s="99"/>
      <c r="K149" s="99"/>
      <c r="L149" s="99"/>
      <c r="M149" s="99"/>
      <c r="N149" s="99"/>
      <c r="O149" s="99"/>
      <c r="P149" s="99"/>
      <c r="Q149" s="99"/>
      <c r="R149" s="99"/>
      <c r="S149" s="99"/>
      <c r="T149" s="99"/>
      <c r="U149" s="99"/>
      <c r="V149" s="99"/>
      <c r="W149" s="99"/>
      <c r="X149" s="99"/>
      <c r="Y149" s="99"/>
      <c r="Z149" s="66"/>
    </row>
    <row r="150" spans="1:26" ht="12.75" customHeight="1" x14ac:dyDescent="0.2">
      <c r="A150" s="118"/>
      <c r="B150" s="118"/>
      <c r="C150" s="99"/>
      <c r="D150" s="119"/>
      <c r="E150" s="99"/>
      <c r="F150" s="99"/>
      <c r="G150" s="99"/>
      <c r="H150" s="99"/>
      <c r="I150" s="99"/>
      <c r="J150" s="99"/>
      <c r="K150" s="99"/>
      <c r="L150" s="99"/>
      <c r="M150" s="99"/>
      <c r="N150" s="99"/>
      <c r="O150" s="99"/>
      <c r="P150" s="99"/>
      <c r="Q150" s="99"/>
      <c r="R150" s="99"/>
      <c r="S150" s="99"/>
      <c r="T150" s="99"/>
      <c r="U150" s="99"/>
      <c r="V150" s="99"/>
      <c r="W150" s="99"/>
      <c r="X150" s="99"/>
      <c r="Y150" s="99"/>
      <c r="Z150" s="66"/>
    </row>
    <row r="151" spans="1:26" ht="12.75" customHeight="1" x14ac:dyDescent="0.2">
      <c r="A151" s="118"/>
      <c r="B151" s="118"/>
      <c r="C151" s="99"/>
      <c r="D151" s="119"/>
      <c r="E151" s="99"/>
      <c r="F151" s="99"/>
      <c r="G151" s="99"/>
      <c r="H151" s="99"/>
      <c r="I151" s="99"/>
      <c r="J151" s="99"/>
      <c r="K151" s="99"/>
      <c r="L151" s="99"/>
      <c r="M151" s="99"/>
      <c r="N151" s="99"/>
      <c r="O151" s="99"/>
      <c r="P151" s="99"/>
      <c r="Q151" s="99"/>
      <c r="R151" s="99"/>
      <c r="S151" s="99"/>
      <c r="T151" s="99"/>
      <c r="U151" s="99"/>
      <c r="V151" s="99"/>
      <c r="W151" s="99"/>
      <c r="X151" s="99"/>
      <c r="Y151" s="99"/>
      <c r="Z151" s="66"/>
    </row>
    <row r="152" spans="1:26" ht="12.75" customHeight="1" x14ac:dyDescent="0.2">
      <c r="A152" s="118"/>
      <c r="B152" s="118"/>
      <c r="C152" s="99"/>
      <c r="D152" s="119"/>
      <c r="E152" s="99"/>
      <c r="F152" s="99"/>
      <c r="G152" s="99"/>
      <c r="H152" s="99"/>
      <c r="I152" s="99"/>
      <c r="J152" s="99"/>
      <c r="K152" s="99"/>
      <c r="L152" s="99"/>
      <c r="M152" s="99"/>
      <c r="N152" s="99"/>
      <c r="O152" s="99"/>
      <c r="P152" s="99"/>
      <c r="Q152" s="99"/>
      <c r="R152" s="99"/>
      <c r="S152" s="99"/>
      <c r="T152" s="99"/>
      <c r="U152" s="99"/>
      <c r="V152" s="99"/>
      <c r="W152" s="99"/>
      <c r="X152" s="99"/>
      <c r="Y152" s="99"/>
      <c r="Z152" s="66"/>
    </row>
    <row r="153" spans="1:26" ht="12.75" customHeight="1" x14ac:dyDescent="0.2">
      <c r="A153" s="118"/>
      <c r="B153" s="118"/>
      <c r="C153" s="99"/>
      <c r="D153" s="119"/>
      <c r="E153" s="99"/>
      <c r="F153" s="99"/>
      <c r="G153" s="99"/>
      <c r="H153" s="99"/>
      <c r="I153" s="99"/>
      <c r="J153" s="99"/>
      <c r="K153" s="99"/>
      <c r="L153" s="99"/>
      <c r="M153" s="99"/>
      <c r="N153" s="99"/>
      <c r="O153" s="99"/>
      <c r="P153" s="99"/>
      <c r="Q153" s="99"/>
      <c r="R153" s="99"/>
      <c r="S153" s="99"/>
      <c r="T153" s="99"/>
      <c r="U153" s="99"/>
      <c r="V153" s="99"/>
      <c r="W153" s="99"/>
      <c r="X153" s="99"/>
      <c r="Y153" s="99"/>
      <c r="Z153" s="66"/>
    </row>
    <row r="154" spans="1:26" ht="12.75" customHeight="1" x14ac:dyDescent="0.2">
      <c r="A154" s="118"/>
      <c r="B154" s="118"/>
      <c r="C154" s="99"/>
      <c r="D154" s="119"/>
      <c r="E154" s="99"/>
      <c r="F154" s="99"/>
      <c r="G154" s="99"/>
      <c r="H154" s="99"/>
      <c r="I154" s="99"/>
      <c r="J154" s="99"/>
      <c r="K154" s="99"/>
      <c r="L154" s="99"/>
      <c r="M154" s="99"/>
      <c r="N154" s="99"/>
      <c r="O154" s="99"/>
      <c r="P154" s="99"/>
      <c r="Q154" s="99"/>
      <c r="R154" s="99"/>
      <c r="S154" s="99"/>
      <c r="T154" s="99"/>
      <c r="U154" s="99"/>
      <c r="V154" s="99"/>
      <c r="W154" s="99"/>
      <c r="X154" s="99"/>
      <c r="Y154" s="99"/>
      <c r="Z154" s="66"/>
    </row>
    <row r="155" spans="1:26" ht="12.75" customHeight="1" x14ac:dyDescent="0.2">
      <c r="A155" s="118"/>
      <c r="B155" s="118"/>
      <c r="C155" s="99"/>
      <c r="D155" s="119"/>
      <c r="E155" s="99"/>
      <c r="F155" s="99"/>
      <c r="G155" s="99"/>
      <c r="H155" s="99"/>
      <c r="I155" s="99"/>
      <c r="J155" s="99"/>
      <c r="K155" s="99"/>
      <c r="L155" s="99"/>
      <c r="M155" s="99"/>
      <c r="N155" s="99"/>
      <c r="O155" s="99"/>
      <c r="P155" s="99"/>
      <c r="Q155" s="99"/>
      <c r="R155" s="99"/>
      <c r="S155" s="99"/>
      <c r="T155" s="99"/>
      <c r="U155" s="99"/>
      <c r="V155" s="99"/>
      <c r="W155" s="99"/>
      <c r="X155" s="99"/>
      <c r="Y155" s="99"/>
      <c r="Z155" s="66"/>
    </row>
    <row r="156" spans="1:26" ht="12.75" customHeight="1" x14ac:dyDescent="0.2">
      <c r="A156" s="118"/>
      <c r="B156" s="118"/>
      <c r="C156" s="99"/>
      <c r="D156" s="119"/>
      <c r="E156" s="99"/>
      <c r="F156" s="99"/>
      <c r="G156" s="99"/>
      <c r="H156" s="99"/>
      <c r="I156" s="99"/>
      <c r="J156" s="99"/>
      <c r="K156" s="99"/>
      <c r="L156" s="99"/>
      <c r="M156" s="99"/>
      <c r="N156" s="99"/>
      <c r="O156" s="99"/>
      <c r="P156" s="99"/>
      <c r="Q156" s="99"/>
      <c r="R156" s="99"/>
      <c r="S156" s="99"/>
      <c r="T156" s="99"/>
      <c r="U156" s="99"/>
      <c r="V156" s="99"/>
      <c r="W156" s="99"/>
      <c r="X156" s="99"/>
      <c r="Y156" s="99"/>
      <c r="Z156" s="66"/>
    </row>
    <row r="157" spans="1:26" ht="12.75" customHeight="1" x14ac:dyDescent="0.2">
      <c r="A157" s="118"/>
      <c r="B157" s="118"/>
      <c r="C157" s="99"/>
      <c r="D157" s="119"/>
      <c r="E157" s="99"/>
      <c r="F157" s="99"/>
      <c r="G157" s="99"/>
      <c r="H157" s="99"/>
      <c r="I157" s="99"/>
      <c r="J157" s="99"/>
      <c r="K157" s="99"/>
      <c r="L157" s="99"/>
      <c r="M157" s="99"/>
      <c r="N157" s="99"/>
      <c r="O157" s="99"/>
      <c r="P157" s="99"/>
      <c r="Q157" s="99"/>
      <c r="R157" s="99"/>
      <c r="S157" s="99"/>
      <c r="T157" s="99"/>
      <c r="U157" s="99"/>
      <c r="V157" s="99"/>
      <c r="W157" s="99"/>
      <c r="X157" s="99"/>
      <c r="Y157" s="99"/>
      <c r="Z157" s="66"/>
    </row>
    <row r="158" spans="1:26" ht="12.75" customHeight="1" x14ac:dyDescent="0.2">
      <c r="A158" s="118"/>
      <c r="B158" s="118"/>
      <c r="C158" s="99"/>
      <c r="D158" s="119"/>
      <c r="E158" s="99"/>
      <c r="F158" s="99"/>
      <c r="G158" s="99"/>
      <c r="H158" s="99"/>
      <c r="I158" s="99"/>
      <c r="J158" s="99"/>
      <c r="K158" s="99"/>
      <c r="L158" s="99"/>
      <c r="M158" s="99"/>
      <c r="N158" s="99"/>
      <c r="O158" s="99"/>
      <c r="P158" s="99"/>
      <c r="Q158" s="99"/>
      <c r="R158" s="99"/>
      <c r="S158" s="99"/>
      <c r="T158" s="99"/>
      <c r="U158" s="99"/>
      <c r="V158" s="99"/>
      <c r="W158" s="99"/>
      <c r="X158" s="99"/>
      <c r="Y158" s="99"/>
      <c r="Z158" s="66"/>
    </row>
    <row r="159" spans="1:26" ht="12.75" customHeight="1" x14ac:dyDescent="0.2">
      <c r="A159" s="118"/>
      <c r="B159" s="118"/>
      <c r="C159" s="99"/>
      <c r="D159" s="119"/>
      <c r="E159" s="99"/>
      <c r="F159" s="99"/>
      <c r="G159" s="99"/>
      <c r="H159" s="99"/>
      <c r="I159" s="99"/>
      <c r="J159" s="99"/>
      <c r="K159" s="99"/>
      <c r="L159" s="99"/>
      <c r="M159" s="99"/>
      <c r="N159" s="99"/>
      <c r="O159" s="99"/>
      <c r="P159" s="99"/>
      <c r="Q159" s="99"/>
      <c r="R159" s="99"/>
      <c r="S159" s="99"/>
      <c r="T159" s="99"/>
      <c r="U159" s="99"/>
      <c r="V159" s="99"/>
      <c r="W159" s="99"/>
      <c r="X159" s="99"/>
      <c r="Y159" s="99"/>
      <c r="Z159" s="66"/>
    </row>
    <row r="160" spans="1:26" ht="12.75" customHeight="1" x14ac:dyDescent="0.2">
      <c r="A160" s="118"/>
      <c r="B160" s="118"/>
      <c r="C160" s="99"/>
      <c r="D160" s="119"/>
      <c r="E160" s="99"/>
      <c r="F160" s="99"/>
      <c r="G160" s="99"/>
      <c r="H160" s="99"/>
      <c r="I160" s="99"/>
      <c r="J160" s="99"/>
      <c r="K160" s="99"/>
      <c r="L160" s="99"/>
      <c r="M160" s="99"/>
      <c r="N160" s="99"/>
      <c r="O160" s="99"/>
      <c r="P160" s="99"/>
      <c r="Q160" s="99"/>
      <c r="R160" s="99"/>
      <c r="S160" s="99"/>
      <c r="T160" s="99"/>
      <c r="U160" s="99"/>
      <c r="V160" s="99"/>
      <c r="W160" s="99"/>
      <c r="X160" s="99"/>
      <c r="Y160" s="99"/>
      <c r="Z160" s="66"/>
    </row>
    <row r="161" spans="1:26" ht="12.75" customHeight="1" x14ac:dyDescent="0.2">
      <c r="A161" s="118"/>
      <c r="B161" s="118"/>
      <c r="C161" s="99"/>
      <c r="D161" s="119"/>
      <c r="E161" s="99"/>
      <c r="F161" s="99"/>
      <c r="G161" s="99"/>
      <c r="H161" s="99"/>
      <c r="I161" s="99"/>
      <c r="J161" s="99"/>
      <c r="K161" s="99"/>
      <c r="L161" s="99"/>
      <c r="M161" s="99"/>
      <c r="N161" s="99"/>
      <c r="O161" s="99"/>
      <c r="P161" s="99"/>
      <c r="Q161" s="99"/>
      <c r="R161" s="99"/>
      <c r="S161" s="99"/>
      <c r="T161" s="99"/>
      <c r="U161" s="99"/>
      <c r="V161" s="99"/>
      <c r="W161" s="99"/>
      <c r="X161" s="99"/>
      <c r="Y161" s="99"/>
      <c r="Z161" s="66"/>
    </row>
    <row r="162" spans="1:26" ht="12.75" customHeight="1" x14ac:dyDescent="0.2">
      <c r="A162" s="118"/>
      <c r="B162" s="118"/>
      <c r="C162" s="99"/>
      <c r="D162" s="119"/>
      <c r="E162" s="99"/>
      <c r="F162" s="99"/>
      <c r="G162" s="99"/>
      <c r="H162" s="99"/>
      <c r="I162" s="99"/>
      <c r="J162" s="99"/>
      <c r="K162" s="99"/>
      <c r="L162" s="99"/>
      <c r="M162" s="99"/>
      <c r="N162" s="99"/>
      <c r="O162" s="99"/>
      <c r="P162" s="99"/>
      <c r="Q162" s="99"/>
      <c r="R162" s="99"/>
      <c r="S162" s="99"/>
      <c r="T162" s="99"/>
      <c r="U162" s="99"/>
      <c r="V162" s="99"/>
      <c r="W162" s="99"/>
      <c r="X162" s="99"/>
      <c r="Y162" s="99"/>
      <c r="Z162" s="66"/>
    </row>
    <row r="163" spans="1:26" ht="12.75" customHeight="1" x14ac:dyDescent="0.2">
      <c r="A163" s="118"/>
      <c r="B163" s="118"/>
      <c r="C163" s="99"/>
      <c r="D163" s="119"/>
      <c r="E163" s="99"/>
      <c r="F163" s="99"/>
      <c r="G163" s="99"/>
      <c r="H163" s="99"/>
      <c r="I163" s="99"/>
      <c r="J163" s="99"/>
      <c r="K163" s="99"/>
      <c r="L163" s="99"/>
      <c r="M163" s="99"/>
      <c r="N163" s="99"/>
      <c r="O163" s="99"/>
      <c r="P163" s="99"/>
      <c r="Q163" s="99"/>
      <c r="R163" s="99"/>
      <c r="S163" s="99"/>
      <c r="T163" s="99"/>
      <c r="U163" s="99"/>
      <c r="V163" s="99"/>
      <c r="W163" s="99"/>
      <c r="X163" s="99"/>
      <c r="Y163" s="99"/>
      <c r="Z163" s="66"/>
    </row>
    <row r="164" spans="1:26" ht="12.75" customHeight="1" x14ac:dyDescent="0.2">
      <c r="A164" s="118"/>
      <c r="B164" s="118"/>
      <c r="C164" s="99"/>
      <c r="D164" s="119"/>
      <c r="E164" s="99"/>
      <c r="F164" s="99"/>
      <c r="G164" s="99"/>
      <c r="H164" s="99"/>
      <c r="I164" s="99"/>
      <c r="J164" s="99"/>
      <c r="K164" s="99"/>
      <c r="L164" s="99"/>
      <c r="M164" s="99"/>
      <c r="N164" s="99"/>
      <c r="O164" s="99"/>
      <c r="P164" s="99"/>
      <c r="Q164" s="99"/>
      <c r="R164" s="99"/>
      <c r="S164" s="99"/>
      <c r="T164" s="99"/>
      <c r="U164" s="99"/>
      <c r="V164" s="99"/>
      <c r="W164" s="99"/>
      <c r="X164" s="99"/>
      <c r="Y164" s="99"/>
      <c r="Z164" s="66"/>
    </row>
    <row r="165" spans="1:26" ht="12.75" customHeight="1" x14ac:dyDescent="0.2">
      <c r="A165" s="118"/>
      <c r="B165" s="118"/>
      <c r="C165" s="99"/>
      <c r="D165" s="119"/>
      <c r="E165" s="99"/>
      <c r="F165" s="99"/>
      <c r="G165" s="99"/>
      <c r="H165" s="99"/>
      <c r="I165" s="99"/>
      <c r="J165" s="99"/>
      <c r="K165" s="99"/>
      <c r="L165" s="99"/>
      <c r="M165" s="99"/>
      <c r="N165" s="99"/>
      <c r="O165" s="99"/>
      <c r="P165" s="99"/>
      <c r="Q165" s="99"/>
      <c r="R165" s="99"/>
      <c r="S165" s="99"/>
      <c r="T165" s="99"/>
      <c r="U165" s="99"/>
      <c r="V165" s="99"/>
      <c r="W165" s="99"/>
      <c r="X165" s="99"/>
      <c r="Y165" s="99"/>
      <c r="Z165" s="66"/>
    </row>
    <row r="166" spans="1:26" ht="12.75" customHeight="1" x14ac:dyDescent="0.2">
      <c r="A166" s="118"/>
      <c r="B166" s="118"/>
      <c r="C166" s="99"/>
      <c r="D166" s="119"/>
      <c r="E166" s="99"/>
      <c r="F166" s="99"/>
      <c r="G166" s="99"/>
      <c r="H166" s="99"/>
      <c r="I166" s="99"/>
      <c r="J166" s="99"/>
      <c r="K166" s="99"/>
      <c r="L166" s="99"/>
      <c r="M166" s="99"/>
      <c r="N166" s="99"/>
      <c r="O166" s="99"/>
      <c r="P166" s="99"/>
      <c r="Q166" s="99"/>
      <c r="R166" s="99"/>
      <c r="S166" s="99"/>
      <c r="T166" s="99"/>
      <c r="U166" s="99"/>
      <c r="V166" s="99"/>
      <c r="W166" s="99"/>
      <c r="X166" s="99"/>
      <c r="Y166" s="99"/>
      <c r="Z166" s="66"/>
    </row>
    <row r="167" spans="1:26" ht="12.75" customHeight="1" x14ac:dyDescent="0.2">
      <c r="A167" s="118"/>
      <c r="B167" s="118"/>
      <c r="C167" s="99"/>
      <c r="D167" s="119"/>
      <c r="E167" s="99"/>
      <c r="F167" s="99"/>
      <c r="G167" s="99"/>
      <c r="H167" s="99"/>
      <c r="I167" s="99"/>
      <c r="J167" s="99"/>
      <c r="K167" s="99"/>
      <c r="L167" s="99"/>
      <c r="M167" s="99"/>
      <c r="N167" s="99"/>
      <c r="O167" s="99"/>
      <c r="P167" s="99"/>
      <c r="Q167" s="99"/>
      <c r="R167" s="99"/>
      <c r="S167" s="99"/>
      <c r="T167" s="99"/>
      <c r="U167" s="99"/>
      <c r="V167" s="99"/>
      <c r="W167" s="99"/>
      <c r="X167" s="99"/>
      <c r="Y167" s="99"/>
      <c r="Z167" s="66"/>
    </row>
    <row r="168" spans="1:26" ht="12.75" customHeight="1" x14ac:dyDescent="0.2">
      <c r="A168" s="118"/>
      <c r="B168" s="118"/>
      <c r="C168" s="99"/>
      <c r="D168" s="119"/>
      <c r="E168" s="99"/>
      <c r="F168" s="99"/>
      <c r="G168" s="99"/>
      <c r="H168" s="99"/>
      <c r="I168" s="99"/>
      <c r="J168" s="99"/>
      <c r="K168" s="99"/>
      <c r="L168" s="99"/>
      <c r="M168" s="99"/>
      <c r="N168" s="99"/>
      <c r="O168" s="99"/>
      <c r="P168" s="99"/>
      <c r="Q168" s="99"/>
      <c r="R168" s="99"/>
      <c r="S168" s="99"/>
      <c r="T168" s="99"/>
      <c r="U168" s="99"/>
      <c r="V168" s="99"/>
      <c r="W168" s="99"/>
      <c r="X168" s="99"/>
      <c r="Y168" s="99"/>
      <c r="Z168" s="66"/>
    </row>
    <row r="169" spans="1:26" ht="12.75" customHeight="1" x14ac:dyDescent="0.2">
      <c r="A169" s="118"/>
      <c r="B169" s="118"/>
      <c r="C169" s="99"/>
      <c r="D169" s="119"/>
      <c r="E169" s="99"/>
      <c r="F169" s="99"/>
      <c r="G169" s="99"/>
      <c r="H169" s="99"/>
      <c r="I169" s="99"/>
      <c r="J169" s="99"/>
      <c r="K169" s="99"/>
      <c r="L169" s="99"/>
      <c r="M169" s="99"/>
      <c r="N169" s="99"/>
      <c r="O169" s="99"/>
      <c r="P169" s="99"/>
      <c r="Q169" s="99"/>
      <c r="R169" s="99"/>
      <c r="S169" s="99"/>
      <c r="T169" s="99"/>
      <c r="U169" s="99"/>
      <c r="V169" s="99"/>
      <c r="W169" s="99"/>
      <c r="X169" s="99"/>
      <c r="Y169" s="99"/>
      <c r="Z169" s="66"/>
    </row>
    <row r="170" spans="1:26" ht="12.75" customHeight="1" x14ac:dyDescent="0.2">
      <c r="A170" s="118"/>
      <c r="B170" s="118"/>
      <c r="C170" s="99"/>
      <c r="D170" s="119"/>
      <c r="E170" s="99"/>
      <c r="F170" s="99"/>
      <c r="G170" s="99"/>
      <c r="H170" s="99"/>
      <c r="I170" s="99"/>
      <c r="J170" s="99"/>
      <c r="K170" s="99"/>
      <c r="L170" s="99"/>
      <c r="M170" s="99"/>
      <c r="N170" s="99"/>
      <c r="O170" s="99"/>
      <c r="P170" s="99"/>
      <c r="Q170" s="99"/>
      <c r="R170" s="99"/>
      <c r="S170" s="99"/>
      <c r="T170" s="99"/>
      <c r="U170" s="99"/>
      <c r="V170" s="99"/>
      <c r="W170" s="99"/>
      <c r="X170" s="99"/>
      <c r="Y170" s="99"/>
      <c r="Z170" s="66"/>
    </row>
    <row r="171" spans="1:26" ht="12.75" customHeight="1" x14ac:dyDescent="0.2">
      <c r="A171" s="118"/>
      <c r="B171" s="118"/>
      <c r="C171" s="99"/>
      <c r="D171" s="119"/>
      <c r="E171" s="99"/>
      <c r="F171" s="99"/>
      <c r="G171" s="99"/>
      <c r="H171" s="99"/>
      <c r="I171" s="99"/>
      <c r="J171" s="99"/>
      <c r="K171" s="99"/>
      <c r="L171" s="99"/>
      <c r="M171" s="99"/>
      <c r="N171" s="99"/>
      <c r="O171" s="99"/>
      <c r="P171" s="99"/>
      <c r="Q171" s="99"/>
      <c r="R171" s="99"/>
      <c r="S171" s="99"/>
      <c r="T171" s="99"/>
      <c r="U171" s="99"/>
      <c r="V171" s="99"/>
      <c r="W171" s="99"/>
      <c r="X171" s="99"/>
      <c r="Y171" s="99"/>
      <c r="Z171" s="66"/>
    </row>
    <row r="172" spans="1:26" ht="12.75" customHeight="1" x14ac:dyDescent="0.2">
      <c r="A172" s="118"/>
      <c r="B172" s="118"/>
      <c r="C172" s="99"/>
      <c r="D172" s="119"/>
      <c r="E172" s="99"/>
      <c r="F172" s="99"/>
      <c r="G172" s="99"/>
      <c r="H172" s="99"/>
      <c r="I172" s="99"/>
      <c r="J172" s="99"/>
      <c r="K172" s="99"/>
      <c r="L172" s="99"/>
      <c r="M172" s="99"/>
      <c r="N172" s="99"/>
      <c r="O172" s="99"/>
      <c r="P172" s="99"/>
      <c r="Q172" s="99"/>
      <c r="R172" s="99"/>
      <c r="S172" s="99"/>
      <c r="T172" s="99"/>
      <c r="U172" s="99"/>
      <c r="V172" s="99"/>
      <c r="W172" s="99"/>
      <c r="X172" s="99"/>
      <c r="Y172" s="99"/>
      <c r="Z172" s="66"/>
    </row>
    <row r="173" spans="1:26" ht="12.75" customHeight="1" x14ac:dyDescent="0.2">
      <c r="A173" s="118"/>
      <c r="B173" s="118"/>
      <c r="C173" s="99"/>
      <c r="D173" s="119"/>
      <c r="E173" s="99"/>
      <c r="F173" s="99"/>
      <c r="G173" s="99"/>
      <c r="H173" s="99"/>
      <c r="I173" s="99"/>
      <c r="J173" s="99"/>
      <c r="K173" s="99"/>
      <c r="L173" s="99"/>
      <c r="M173" s="99"/>
      <c r="N173" s="99"/>
      <c r="O173" s="99"/>
      <c r="P173" s="99"/>
      <c r="Q173" s="99"/>
      <c r="R173" s="99"/>
      <c r="S173" s="99"/>
      <c r="T173" s="99"/>
      <c r="U173" s="99"/>
      <c r="V173" s="99"/>
      <c r="W173" s="99"/>
      <c r="X173" s="99"/>
      <c r="Y173" s="99"/>
      <c r="Z173" s="66"/>
    </row>
    <row r="174" spans="1:26" ht="12.75" customHeight="1" x14ac:dyDescent="0.2">
      <c r="A174" s="118"/>
      <c r="B174" s="118"/>
      <c r="C174" s="99"/>
      <c r="D174" s="119"/>
      <c r="E174" s="99"/>
      <c r="F174" s="99"/>
      <c r="G174" s="99"/>
      <c r="H174" s="99"/>
      <c r="I174" s="99"/>
      <c r="J174" s="99"/>
      <c r="K174" s="99"/>
      <c r="L174" s="99"/>
      <c r="M174" s="99"/>
      <c r="N174" s="99"/>
      <c r="O174" s="99"/>
      <c r="P174" s="99"/>
      <c r="Q174" s="99"/>
      <c r="R174" s="99"/>
      <c r="S174" s="99"/>
      <c r="T174" s="99"/>
      <c r="U174" s="99"/>
      <c r="V174" s="99"/>
      <c r="W174" s="99"/>
      <c r="X174" s="99"/>
      <c r="Y174" s="99"/>
      <c r="Z174" s="66"/>
    </row>
    <row r="175" spans="1:26" ht="12.75" customHeight="1" x14ac:dyDescent="0.2">
      <c r="A175" s="118"/>
      <c r="B175" s="118"/>
      <c r="C175" s="99"/>
      <c r="D175" s="119"/>
      <c r="E175" s="99"/>
      <c r="F175" s="99"/>
      <c r="G175" s="99"/>
      <c r="H175" s="99"/>
      <c r="I175" s="99"/>
      <c r="J175" s="99"/>
      <c r="K175" s="99"/>
      <c r="L175" s="99"/>
      <c r="M175" s="99"/>
      <c r="N175" s="99"/>
      <c r="O175" s="99"/>
      <c r="P175" s="99"/>
      <c r="Q175" s="99"/>
      <c r="R175" s="99"/>
      <c r="S175" s="99"/>
      <c r="T175" s="99"/>
      <c r="U175" s="99"/>
      <c r="V175" s="99"/>
      <c r="W175" s="99"/>
      <c r="X175" s="99"/>
      <c r="Y175" s="99"/>
      <c r="Z175" s="66"/>
    </row>
    <row r="176" spans="1:26" ht="12.75" customHeight="1" x14ac:dyDescent="0.2">
      <c r="A176" s="118"/>
      <c r="B176" s="118"/>
      <c r="C176" s="99"/>
      <c r="D176" s="119"/>
      <c r="E176" s="99"/>
      <c r="F176" s="99"/>
      <c r="G176" s="99"/>
      <c r="H176" s="99"/>
      <c r="I176" s="99"/>
      <c r="J176" s="99"/>
      <c r="K176" s="99"/>
      <c r="L176" s="99"/>
      <c r="M176" s="99"/>
      <c r="N176" s="99"/>
      <c r="O176" s="99"/>
      <c r="P176" s="99"/>
      <c r="Q176" s="99"/>
      <c r="R176" s="99"/>
      <c r="S176" s="99"/>
      <c r="T176" s="99"/>
      <c r="U176" s="99"/>
      <c r="V176" s="99"/>
      <c r="W176" s="99"/>
      <c r="X176" s="99"/>
      <c r="Y176" s="99"/>
      <c r="Z176" s="66"/>
    </row>
    <row r="177" spans="1:26" ht="12.75" customHeight="1" x14ac:dyDescent="0.2">
      <c r="A177" s="118"/>
      <c r="B177" s="118"/>
      <c r="C177" s="99"/>
      <c r="D177" s="119"/>
      <c r="E177" s="99"/>
      <c r="F177" s="99"/>
      <c r="G177" s="99"/>
      <c r="H177" s="99"/>
      <c r="I177" s="99"/>
      <c r="J177" s="99"/>
      <c r="K177" s="99"/>
      <c r="L177" s="99"/>
      <c r="M177" s="99"/>
      <c r="N177" s="99"/>
      <c r="O177" s="99"/>
      <c r="P177" s="99"/>
      <c r="Q177" s="99"/>
      <c r="R177" s="99"/>
      <c r="S177" s="99"/>
      <c r="T177" s="99"/>
      <c r="U177" s="99"/>
      <c r="V177" s="99"/>
      <c r="W177" s="99"/>
      <c r="X177" s="99"/>
      <c r="Y177" s="99"/>
      <c r="Z177" s="66"/>
    </row>
    <row r="178" spans="1:26" ht="12.75" customHeight="1" x14ac:dyDescent="0.2">
      <c r="A178" s="118"/>
      <c r="B178" s="118"/>
      <c r="C178" s="99"/>
      <c r="D178" s="119"/>
      <c r="E178" s="99"/>
      <c r="F178" s="99"/>
      <c r="G178" s="99"/>
      <c r="H178" s="99"/>
      <c r="I178" s="99"/>
      <c r="J178" s="99"/>
      <c r="K178" s="99"/>
      <c r="L178" s="99"/>
      <c r="M178" s="99"/>
      <c r="N178" s="99"/>
      <c r="O178" s="99"/>
      <c r="P178" s="99"/>
      <c r="Q178" s="99"/>
      <c r="R178" s="99"/>
      <c r="S178" s="99"/>
      <c r="T178" s="99"/>
      <c r="U178" s="99"/>
      <c r="V178" s="99"/>
      <c r="W178" s="99"/>
      <c r="X178" s="99"/>
      <c r="Y178" s="99"/>
      <c r="Z178" s="66"/>
    </row>
    <row r="179" spans="1:26" ht="12.75" customHeight="1" x14ac:dyDescent="0.2">
      <c r="A179" s="118"/>
      <c r="B179" s="118"/>
      <c r="C179" s="99"/>
      <c r="D179" s="119"/>
      <c r="E179" s="99"/>
      <c r="F179" s="99"/>
      <c r="G179" s="99"/>
      <c r="H179" s="99"/>
      <c r="I179" s="99"/>
      <c r="J179" s="99"/>
      <c r="K179" s="99"/>
      <c r="L179" s="99"/>
      <c r="M179" s="99"/>
      <c r="N179" s="99"/>
      <c r="O179" s="99"/>
      <c r="P179" s="99"/>
      <c r="Q179" s="99"/>
      <c r="R179" s="99"/>
      <c r="S179" s="99"/>
      <c r="T179" s="99"/>
      <c r="U179" s="99"/>
      <c r="V179" s="99"/>
      <c r="W179" s="99"/>
      <c r="X179" s="99"/>
      <c r="Y179" s="99"/>
      <c r="Z179" s="66"/>
    </row>
    <row r="180" spans="1:26" ht="12.75" customHeight="1" x14ac:dyDescent="0.2">
      <c r="A180" s="118"/>
      <c r="B180" s="118"/>
      <c r="C180" s="99"/>
      <c r="D180" s="119"/>
      <c r="E180" s="99"/>
      <c r="F180" s="99"/>
      <c r="G180" s="99"/>
      <c r="H180" s="99"/>
      <c r="I180" s="99"/>
      <c r="J180" s="99"/>
      <c r="K180" s="99"/>
      <c r="L180" s="99"/>
      <c r="M180" s="99"/>
      <c r="N180" s="99"/>
      <c r="O180" s="99"/>
      <c r="P180" s="99"/>
      <c r="Q180" s="99"/>
      <c r="R180" s="99"/>
      <c r="S180" s="99"/>
      <c r="T180" s="99"/>
      <c r="U180" s="99"/>
      <c r="V180" s="99"/>
      <c r="W180" s="99"/>
      <c r="X180" s="99"/>
      <c r="Y180" s="99"/>
      <c r="Z180" s="66"/>
    </row>
    <row r="181" spans="1:26" ht="12.75" customHeight="1" x14ac:dyDescent="0.2">
      <c r="A181" s="118"/>
      <c r="B181" s="118"/>
      <c r="C181" s="99"/>
      <c r="D181" s="119"/>
      <c r="E181" s="99"/>
      <c r="F181" s="99"/>
      <c r="G181" s="99"/>
      <c r="H181" s="99"/>
      <c r="I181" s="99"/>
      <c r="J181" s="99"/>
      <c r="K181" s="99"/>
      <c r="L181" s="99"/>
      <c r="M181" s="99"/>
      <c r="N181" s="99"/>
      <c r="O181" s="99"/>
      <c r="P181" s="99"/>
      <c r="Q181" s="99"/>
      <c r="R181" s="99"/>
      <c r="S181" s="99"/>
      <c r="T181" s="99"/>
      <c r="U181" s="99"/>
      <c r="V181" s="99"/>
      <c r="W181" s="99"/>
      <c r="X181" s="99"/>
      <c r="Y181" s="99"/>
      <c r="Z181" s="66"/>
    </row>
    <row r="182" spans="1:26" ht="12.75" customHeight="1" x14ac:dyDescent="0.2">
      <c r="A182" s="118"/>
      <c r="B182" s="118"/>
      <c r="C182" s="99"/>
      <c r="D182" s="119"/>
      <c r="E182" s="99"/>
      <c r="F182" s="99"/>
      <c r="G182" s="99"/>
      <c r="H182" s="99"/>
      <c r="I182" s="99"/>
      <c r="J182" s="99"/>
      <c r="K182" s="99"/>
      <c r="L182" s="99"/>
      <c r="M182" s="99"/>
      <c r="N182" s="99"/>
      <c r="O182" s="99"/>
      <c r="P182" s="99"/>
      <c r="Q182" s="99"/>
      <c r="R182" s="99"/>
      <c r="S182" s="99"/>
      <c r="T182" s="99"/>
      <c r="U182" s="99"/>
      <c r="V182" s="99"/>
      <c r="W182" s="99"/>
      <c r="X182" s="99"/>
      <c r="Y182" s="99"/>
      <c r="Z182" s="66"/>
    </row>
    <row r="183" spans="1:26" ht="12.75" customHeight="1" x14ac:dyDescent="0.2">
      <c r="A183" s="118"/>
      <c r="B183" s="118"/>
      <c r="C183" s="99"/>
      <c r="D183" s="119"/>
      <c r="E183" s="99"/>
      <c r="F183" s="99"/>
      <c r="G183" s="99"/>
      <c r="H183" s="99"/>
      <c r="I183" s="99"/>
      <c r="J183" s="99"/>
      <c r="K183" s="99"/>
      <c r="L183" s="99"/>
      <c r="M183" s="99"/>
      <c r="N183" s="99"/>
      <c r="O183" s="99"/>
      <c r="P183" s="99"/>
      <c r="Q183" s="99"/>
      <c r="R183" s="99"/>
      <c r="S183" s="99"/>
      <c r="T183" s="99"/>
      <c r="U183" s="99"/>
      <c r="V183" s="99"/>
      <c r="W183" s="99"/>
      <c r="X183" s="99"/>
      <c r="Y183" s="99"/>
      <c r="Z183" s="66"/>
    </row>
    <row r="184" spans="1:26" ht="12.75" customHeight="1" x14ac:dyDescent="0.2">
      <c r="A184" s="118"/>
      <c r="B184" s="118"/>
      <c r="C184" s="99"/>
      <c r="D184" s="119"/>
      <c r="E184" s="99"/>
      <c r="F184" s="99"/>
      <c r="G184" s="99"/>
      <c r="H184" s="99"/>
      <c r="I184" s="99"/>
      <c r="J184" s="99"/>
      <c r="K184" s="99"/>
      <c r="L184" s="99"/>
      <c r="M184" s="99"/>
      <c r="N184" s="99"/>
      <c r="O184" s="99"/>
      <c r="P184" s="99"/>
      <c r="Q184" s="99"/>
      <c r="R184" s="99"/>
      <c r="S184" s="99"/>
      <c r="T184" s="99"/>
      <c r="U184" s="99"/>
      <c r="V184" s="99"/>
      <c r="W184" s="99"/>
      <c r="X184" s="99"/>
      <c r="Y184" s="99"/>
      <c r="Z184" s="66"/>
    </row>
    <row r="185" spans="1:26" ht="12.75" customHeight="1" x14ac:dyDescent="0.2">
      <c r="A185" s="118"/>
      <c r="B185" s="118"/>
      <c r="C185" s="99"/>
      <c r="D185" s="119"/>
      <c r="E185" s="99"/>
      <c r="F185" s="99"/>
      <c r="G185" s="99"/>
      <c r="H185" s="99"/>
      <c r="I185" s="99"/>
      <c r="J185" s="99"/>
      <c r="K185" s="99"/>
      <c r="L185" s="99"/>
      <c r="M185" s="99"/>
      <c r="N185" s="99"/>
      <c r="O185" s="99"/>
      <c r="P185" s="99"/>
      <c r="Q185" s="99"/>
      <c r="R185" s="99"/>
      <c r="S185" s="99"/>
      <c r="T185" s="99"/>
      <c r="U185" s="99"/>
      <c r="V185" s="99"/>
      <c r="W185" s="99"/>
      <c r="X185" s="99"/>
      <c r="Y185" s="99"/>
      <c r="Z185" s="66"/>
    </row>
    <row r="186" spans="1:26" ht="12.75" customHeight="1" x14ac:dyDescent="0.2">
      <c r="A186" s="118"/>
      <c r="B186" s="118"/>
      <c r="C186" s="99"/>
      <c r="D186" s="119"/>
      <c r="E186" s="99"/>
      <c r="F186" s="99"/>
      <c r="G186" s="99"/>
      <c r="H186" s="99"/>
      <c r="I186" s="99"/>
      <c r="J186" s="99"/>
      <c r="K186" s="99"/>
      <c r="L186" s="99"/>
      <c r="M186" s="99"/>
      <c r="N186" s="99"/>
      <c r="O186" s="99"/>
      <c r="P186" s="99"/>
      <c r="Q186" s="99"/>
      <c r="R186" s="99"/>
      <c r="S186" s="99"/>
      <c r="T186" s="99"/>
      <c r="U186" s="99"/>
      <c r="V186" s="99"/>
      <c r="W186" s="99"/>
      <c r="X186" s="99"/>
      <c r="Y186" s="99"/>
      <c r="Z186" s="66"/>
    </row>
    <row r="187" spans="1:26" ht="12.75" customHeight="1" x14ac:dyDescent="0.2">
      <c r="A187" s="118"/>
      <c r="B187" s="118"/>
      <c r="C187" s="99"/>
      <c r="D187" s="119"/>
      <c r="E187" s="99"/>
      <c r="F187" s="99"/>
      <c r="G187" s="99"/>
      <c r="H187" s="99"/>
      <c r="I187" s="99"/>
      <c r="J187" s="99"/>
      <c r="K187" s="99"/>
      <c r="L187" s="99"/>
      <c r="M187" s="99"/>
      <c r="N187" s="99"/>
      <c r="O187" s="99"/>
      <c r="P187" s="99"/>
      <c r="Q187" s="99"/>
      <c r="R187" s="99"/>
      <c r="S187" s="99"/>
      <c r="T187" s="99"/>
      <c r="U187" s="99"/>
      <c r="V187" s="99"/>
      <c r="W187" s="99"/>
      <c r="X187" s="99"/>
      <c r="Y187" s="99"/>
      <c r="Z187" s="66"/>
    </row>
    <row r="188" spans="1:26" ht="12.75" customHeight="1" x14ac:dyDescent="0.2">
      <c r="A188" s="118"/>
      <c r="B188" s="118"/>
      <c r="C188" s="99"/>
      <c r="D188" s="119"/>
      <c r="E188" s="99"/>
      <c r="F188" s="99"/>
      <c r="G188" s="99"/>
      <c r="H188" s="99"/>
      <c r="I188" s="99"/>
      <c r="J188" s="99"/>
      <c r="K188" s="99"/>
      <c r="L188" s="99"/>
      <c r="M188" s="99"/>
      <c r="N188" s="99"/>
      <c r="O188" s="99"/>
      <c r="P188" s="99"/>
      <c r="Q188" s="99"/>
      <c r="R188" s="99"/>
      <c r="S188" s="99"/>
      <c r="T188" s="99"/>
      <c r="U188" s="99"/>
      <c r="V188" s="99"/>
      <c r="W188" s="99"/>
      <c r="X188" s="99"/>
      <c r="Y188" s="99"/>
      <c r="Z188" s="66"/>
    </row>
    <row r="189" spans="1:26" ht="12.75" customHeight="1" x14ac:dyDescent="0.2">
      <c r="A189" s="118"/>
      <c r="B189" s="118"/>
      <c r="C189" s="99"/>
      <c r="D189" s="119"/>
      <c r="E189" s="99"/>
      <c r="F189" s="99"/>
      <c r="G189" s="99"/>
      <c r="H189" s="99"/>
      <c r="I189" s="99"/>
      <c r="J189" s="99"/>
      <c r="K189" s="99"/>
      <c r="L189" s="99"/>
      <c r="M189" s="99"/>
      <c r="N189" s="99"/>
      <c r="O189" s="99"/>
      <c r="P189" s="99"/>
      <c r="Q189" s="99"/>
      <c r="R189" s="99"/>
      <c r="S189" s="99"/>
      <c r="T189" s="99"/>
      <c r="U189" s="99"/>
      <c r="V189" s="99"/>
      <c r="W189" s="99"/>
      <c r="X189" s="99"/>
      <c r="Y189" s="99"/>
      <c r="Z189" s="66"/>
    </row>
    <row r="190" spans="1:26" ht="12.75" customHeight="1" x14ac:dyDescent="0.2">
      <c r="A190" s="118"/>
      <c r="B190" s="118"/>
      <c r="C190" s="99"/>
      <c r="D190" s="119"/>
      <c r="E190" s="99"/>
      <c r="F190" s="99"/>
      <c r="G190" s="99"/>
      <c r="H190" s="99"/>
      <c r="I190" s="99"/>
      <c r="J190" s="99"/>
      <c r="K190" s="99"/>
      <c r="L190" s="99"/>
      <c r="M190" s="99"/>
      <c r="N190" s="99"/>
      <c r="O190" s="99"/>
      <c r="P190" s="99"/>
      <c r="Q190" s="99"/>
      <c r="R190" s="99"/>
      <c r="S190" s="99"/>
      <c r="T190" s="99"/>
      <c r="U190" s="99"/>
      <c r="V190" s="99"/>
      <c r="W190" s="99"/>
      <c r="X190" s="99"/>
      <c r="Y190" s="99"/>
      <c r="Z190" s="66"/>
    </row>
    <row r="191" spans="1:26" ht="12.75" customHeight="1" x14ac:dyDescent="0.2">
      <c r="A191" s="118"/>
      <c r="B191" s="118"/>
      <c r="C191" s="99"/>
      <c r="D191" s="119"/>
      <c r="E191" s="99"/>
      <c r="F191" s="99"/>
      <c r="G191" s="99"/>
      <c r="H191" s="99"/>
      <c r="I191" s="99"/>
      <c r="J191" s="99"/>
      <c r="K191" s="99"/>
      <c r="L191" s="99"/>
      <c r="M191" s="99"/>
      <c r="N191" s="99"/>
      <c r="O191" s="99"/>
      <c r="P191" s="99"/>
      <c r="Q191" s="99"/>
      <c r="R191" s="99"/>
      <c r="S191" s="99"/>
      <c r="T191" s="99"/>
      <c r="U191" s="99"/>
      <c r="V191" s="99"/>
      <c r="W191" s="99"/>
      <c r="X191" s="99"/>
      <c r="Y191" s="99"/>
      <c r="Z191" s="66"/>
    </row>
    <row r="192" spans="1:26" ht="12.75" customHeight="1" x14ac:dyDescent="0.2">
      <c r="A192" s="118"/>
      <c r="B192" s="118"/>
      <c r="C192" s="99"/>
      <c r="D192" s="119"/>
      <c r="E192" s="99"/>
      <c r="F192" s="99"/>
      <c r="G192" s="99"/>
      <c r="H192" s="99"/>
      <c r="I192" s="99"/>
      <c r="J192" s="99"/>
      <c r="K192" s="99"/>
      <c r="L192" s="99"/>
      <c r="M192" s="99"/>
      <c r="N192" s="99"/>
      <c r="O192" s="99"/>
      <c r="P192" s="99"/>
      <c r="Q192" s="99"/>
      <c r="R192" s="99"/>
      <c r="S192" s="99"/>
      <c r="T192" s="99"/>
      <c r="U192" s="99"/>
      <c r="V192" s="99"/>
      <c r="W192" s="99"/>
      <c r="X192" s="99"/>
      <c r="Y192" s="99"/>
      <c r="Z192" s="66"/>
    </row>
    <row r="193" spans="1:26" ht="12.75" customHeight="1" x14ac:dyDescent="0.2">
      <c r="A193" s="118"/>
      <c r="B193" s="118"/>
      <c r="C193" s="99"/>
      <c r="D193" s="119"/>
      <c r="E193" s="99"/>
      <c r="F193" s="99"/>
      <c r="G193" s="99"/>
      <c r="H193" s="99"/>
      <c r="I193" s="99"/>
      <c r="J193" s="99"/>
      <c r="K193" s="99"/>
      <c r="L193" s="99"/>
      <c r="M193" s="99"/>
      <c r="N193" s="99"/>
      <c r="O193" s="99"/>
      <c r="P193" s="99"/>
      <c r="Q193" s="99"/>
      <c r="R193" s="99"/>
      <c r="S193" s="99"/>
      <c r="T193" s="99"/>
      <c r="U193" s="99"/>
      <c r="V193" s="99"/>
      <c r="W193" s="99"/>
      <c r="X193" s="99"/>
      <c r="Y193" s="99"/>
      <c r="Z193" s="66"/>
    </row>
    <row r="194" spans="1:26" ht="12.75" customHeight="1" x14ac:dyDescent="0.2">
      <c r="A194" s="118"/>
      <c r="B194" s="118"/>
      <c r="C194" s="99"/>
      <c r="D194" s="119"/>
      <c r="E194" s="99"/>
      <c r="F194" s="99"/>
      <c r="G194" s="99"/>
      <c r="H194" s="99"/>
      <c r="I194" s="99"/>
      <c r="J194" s="99"/>
      <c r="K194" s="99"/>
      <c r="L194" s="99"/>
      <c r="M194" s="99"/>
      <c r="N194" s="99"/>
      <c r="O194" s="99"/>
      <c r="P194" s="99"/>
      <c r="Q194" s="99"/>
      <c r="R194" s="99"/>
      <c r="S194" s="99"/>
      <c r="T194" s="99"/>
      <c r="U194" s="99"/>
      <c r="V194" s="99"/>
      <c r="W194" s="99"/>
      <c r="X194" s="99"/>
      <c r="Y194" s="99"/>
      <c r="Z194" s="66"/>
    </row>
    <row r="195" spans="1:26" ht="12.75" customHeight="1" x14ac:dyDescent="0.2">
      <c r="A195" s="118"/>
      <c r="B195" s="118"/>
      <c r="C195" s="99"/>
      <c r="D195" s="119"/>
      <c r="E195" s="99"/>
      <c r="F195" s="99"/>
      <c r="G195" s="99"/>
      <c r="H195" s="99"/>
      <c r="I195" s="99"/>
      <c r="J195" s="99"/>
      <c r="K195" s="99"/>
      <c r="L195" s="99"/>
      <c r="M195" s="99"/>
      <c r="N195" s="99"/>
      <c r="O195" s="99"/>
      <c r="P195" s="99"/>
      <c r="Q195" s="99"/>
      <c r="R195" s="99"/>
      <c r="S195" s="99"/>
      <c r="T195" s="99"/>
      <c r="U195" s="99"/>
      <c r="V195" s="99"/>
      <c r="W195" s="99"/>
      <c r="X195" s="99"/>
      <c r="Y195" s="99"/>
      <c r="Z195" s="66"/>
    </row>
    <row r="196" spans="1:26" ht="12.75" customHeight="1" x14ac:dyDescent="0.2">
      <c r="A196" s="118"/>
      <c r="B196" s="118"/>
      <c r="C196" s="99"/>
      <c r="D196" s="119"/>
      <c r="E196" s="99"/>
      <c r="F196" s="99"/>
      <c r="G196" s="99"/>
      <c r="H196" s="99"/>
      <c r="I196" s="99"/>
      <c r="J196" s="99"/>
      <c r="K196" s="99"/>
      <c r="L196" s="99"/>
      <c r="M196" s="99"/>
      <c r="N196" s="99"/>
      <c r="O196" s="99"/>
      <c r="P196" s="99"/>
      <c r="Q196" s="99"/>
      <c r="R196" s="99"/>
      <c r="S196" s="99"/>
      <c r="T196" s="99"/>
      <c r="U196" s="99"/>
      <c r="V196" s="99"/>
      <c r="W196" s="99"/>
      <c r="X196" s="99"/>
      <c r="Y196" s="99"/>
      <c r="Z196" s="66"/>
    </row>
    <row r="197" spans="1:26" ht="12.75" customHeight="1" x14ac:dyDescent="0.2">
      <c r="A197" s="118"/>
      <c r="B197" s="118"/>
      <c r="C197" s="99"/>
      <c r="D197" s="119"/>
      <c r="E197" s="99"/>
      <c r="F197" s="99"/>
      <c r="G197" s="99"/>
      <c r="H197" s="99"/>
      <c r="I197" s="99"/>
      <c r="J197" s="99"/>
      <c r="K197" s="99"/>
      <c r="L197" s="99"/>
      <c r="M197" s="99"/>
      <c r="N197" s="99"/>
      <c r="O197" s="99"/>
      <c r="P197" s="99"/>
      <c r="Q197" s="99"/>
      <c r="R197" s="99"/>
      <c r="S197" s="99"/>
      <c r="T197" s="99"/>
      <c r="U197" s="99"/>
      <c r="V197" s="99"/>
      <c r="W197" s="99"/>
      <c r="X197" s="99"/>
      <c r="Y197" s="99"/>
      <c r="Z197" s="66"/>
    </row>
    <row r="198" spans="1:26" ht="12.75" customHeight="1" x14ac:dyDescent="0.2">
      <c r="A198" s="118"/>
      <c r="B198" s="118"/>
      <c r="C198" s="99"/>
      <c r="D198" s="119"/>
      <c r="E198" s="99"/>
      <c r="F198" s="99"/>
      <c r="G198" s="99"/>
      <c r="H198" s="99"/>
      <c r="I198" s="99"/>
      <c r="J198" s="99"/>
      <c r="K198" s="99"/>
      <c r="L198" s="99"/>
      <c r="M198" s="99"/>
      <c r="N198" s="99"/>
      <c r="O198" s="99"/>
      <c r="P198" s="99"/>
      <c r="Q198" s="99"/>
      <c r="R198" s="99"/>
      <c r="S198" s="99"/>
      <c r="T198" s="99"/>
      <c r="U198" s="99"/>
      <c r="V198" s="99"/>
      <c r="W198" s="99"/>
      <c r="X198" s="99"/>
      <c r="Y198" s="99"/>
      <c r="Z198" s="66"/>
    </row>
    <row r="199" spans="1:26" ht="12.75" customHeight="1" x14ac:dyDescent="0.2">
      <c r="A199" s="118"/>
      <c r="B199" s="118"/>
      <c r="C199" s="99"/>
      <c r="D199" s="119"/>
      <c r="E199" s="99"/>
      <c r="F199" s="99"/>
      <c r="G199" s="99"/>
      <c r="H199" s="99"/>
      <c r="I199" s="99"/>
      <c r="J199" s="99"/>
      <c r="K199" s="99"/>
      <c r="L199" s="99"/>
      <c r="M199" s="99"/>
      <c r="N199" s="99"/>
      <c r="O199" s="99"/>
      <c r="P199" s="99"/>
      <c r="Q199" s="99"/>
      <c r="R199" s="99"/>
      <c r="S199" s="99"/>
      <c r="T199" s="99"/>
      <c r="U199" s="99"/>
      <c r="V199" s="99"/>
      <c r="W199" s="99"/>
      <c r="X199" s="99"/>
      <c r="Y199" s="99"/>
      <c r="Z199" s="66"/>
    </row>
    <row r="200" spans="1:26" ht="12.75" customHeight="1" x14ac:dyDescent="0.2">
      <c r="A200" s="118"/>
      <c r="B200" s="118"/>
      <c r="C200" s="99"/>
      <c r="D200" s="119"/>
      <c r="E200" s="99"/>
      <c r="F200" s="99"/>
      <c r="G200" s="99"/>
      <c r="H200" s="99"/>
      <c r="I200" s="99"/>
      <c r="J200" s="99"/>
      <c r="K200" s="99"/>
      <c r="L200" s="99"/>
      <c r="M200" s="99"/>
      <c r="N200" s="99"/>
      <c r="O200" s="99"/>
      <c r="P200" s="99"/>
      <c r="Q200" s="99"/>
      <c r="R200" s="99"/>
      <c r="S200" s="99"/>
      <c r="T200" s="99"/>
      <c r="U200" s="99"/>
      <c r="V200" s="99"/>
      <c r="W200" s="99"/>
      <c r="X200" s="99"/>
      <c r="Y200" s="99"/>
      <c r="Z200" s="66"/>
    </row>
    <row r="201" spans="1:26" ht="12.75" customHeight="1" x14ac:dyDescent="0.2">
      <c r="A201" s="118"/>
      <c r="B201" s="118"/>
      <c r="C201" s="99"/>
      <c r="D201" s="119"/>
      <c r="E201" s="99"/>
      <c r="F201" s="99"/>
      <c r="G201" s="99"/>
      <c r="H201" s="99"/>
      <c r="I201" s="99"/>
      <c r="J201" s="99"/>
      <c r="K201" s="99"/>
      <c r="L201" s="99"/>
      <c r="M201" s="99"/>
      <c r="N201" s="99"/>
      <c r="O201" s="99"/>
      <c r="P201" s="99"/>
      <c r="Q201" s="99"/>
      <c r="R201" s="99"/>
      <c r="S201" s="99"/>
      <c r="T201" s="99"/>
      <c r="U201" s="99"/>
      <c r="V201" s="99"/>
      <c r="W201" s="99"/>
      <c r="X201" s="99"/>
      <c r="Y201" s="99"/>
      <c r="Z201" s="66"/>
    </row>
    <row r="202" spans="1:26" ht="12.75" customHeight="1" x14ac:dyDescent="0.2">
      <c r="A202" s="118"/>
      <c r="B202" s="118"/>
      <c r="C202" s="99"/>
      <c r="D202" s="119"/>
      <c r="E202" s="99"/>
      <c r="F202" s="99"/>
      <c r="G202" s="99"/>
      <c r="H202" s="99"/>
      <c r="I202" s="99"/>
      <c r="J202" s="99"/>
      <c r="K202" s="99"/>
      <c r="L202" s="99"/>
      <c r="M202" s="99"/>
      <c r="N202" s="99"/>
      <c r="O202" s="99"/>
      <c r="P202" s="99"/>
      <c r="Q202" s="99"/>
      <c r="R202" s="99"/>
      <c r="S202" s="99"/>
      <c r="T202" s="99"/>
      <c r="U202" s="99"/>
      <c r="V202" s="99"/>
      <c r="W202" s="99"/>
      <c r="X202" s="99"/>
      <c r="Y202" s="99"/>
      <c r="Z202" s="66"/>
    </row>
    <row r="203" spans="1:26" ht="12.75" customHeight="1" x14ac:dyDescent="0.2">
      <c r="A203" s="118"/>
      <c r="B203" s="118"/>
      <c r="C203" s="99"/>
      <c r="D203" s="119"/>
      <c r="E203" s="99"/>
      <c r="F203" s="99"/>
      <c r="G203" s="99"/>
      <c r="H203" s="99"/>
      <c r="I203" s="99"/>
      <c r="J203" s="99"/>
      <c r="K203" s="99"/>
      <c r="L203" s="99"/>
      <c r="M203" s="99"/>
      <c r="N203" s="99"/>
      <c r="O203" s="99"/>
      <c r="P203" s="99"/>
      <c r="Q203" s="99"/>
      <c r="R203" s="99"/>
      <c r="S203" s="99"/>
      <c r="T203" s="99"/>
      <c r="U203" s="99"/>
      <c r="V203" s="99"/>
      <c r="W203" s="99"/>
      <c r="X203" s="99"/>
      <c r="Y203" s="99"/>
      <c r="Z203" s="66"/>
    </row>
    <row r="204" spans="1:26" ht="12.75" customHeight="1" x14ac:dyDescent="0.2">
      <c r="A204" s="118"/>
      <c r="B204" s="118"/>
      <c r="C204" s="99"/>
      <c r="D204" s="119"/>
      <c r="E204" s="99"/>
      <c r="F204" s="99"/>
      <c r="G204" s="99"/>
      <c r="H204" s="99"/>
      <c r="I204" s="99"/>
      <c r="J204" s="99"/>
      <c r="K204" s="99"/>
      <c r="L204" s="99"/>
      <c r="M204" s="99"/>
      <c r="N204" s="99"/>
      <c r="O204" s="99"/>
      <c r="P204" s="99"/>
      <c r="Q204" s="99"/>
      <c r="R204" s="99"/>
      <c r="S204" s="99"/>
      <c r="T204" s="99"/>
      <c r="U204" s="99"/>
      <c r="V204" s="99"/>
      <c r="W204" s="99"/>
      <c r="X204" s="99"/>
      <c r="Y204" s="99"/>
      <c r="Z204" s="66"/>
    </row>
    <row r="205" spans="1:26" ht="12.75" customHeight="1" x14ac:dyDescent="0.2">
      <c r="A205" s="118"/>
      <c r="B205" s="118"/>
      <c r="C205" s="99"/>
      <c r="D205" s="119"/>
      <c r="E205" s="99"/>
      <c r="F205" s="99"/>
      <c r="G205" s="99"/>
      <c r="H205" s="99"/>
      <c r="I205" s="99"/>
      <c r="J205" s="99"/>
      <c r="K205" s="99"/>
      <c r="L205" s="99"/>
      <c r="M205" s="99"/>
      <c r="N205" s="99"/>
      <c r="O205" s="99"/>
      <c r="P205" s="99"/>
      <c r="Q205" s="99"/>
      <c r="R205" s="99"/>
      <c r="S205" s="99"/>
      <c r="T205" s="99"/>
      <c r="U205" s="99"/>
      <c r="V205" s="99"/>
      <c r="W205" s="99"/>
      <c r="X205" s="99"/>
      <c r="Y205" s="99"/>
      <c r="Z205" s="66"/>
    </row>
    <row r="206" spans="1:26" ht="12.75" customHeight="1" x14ac:dyDescent="0.2">
      <c r="A206" s="118"/>
      <c r="B206" s="118"/>
      <c r="C206" s="99"/>
      <c r="D206" s="119"/>
      <c r="E206" s="99"/>
      <c r="F206" s="99"/>
      <c r="G206" s="99"/>
      <c r="H206" s="99"/>
      <c r="I206" s="99"/>
      <c r="J206" s="99"/>
      <c r="K206" s="99"/>
      <c r="L206" s="99"/>
      <c r="M206" s="99"/>
      <c r="N206" s="99"/>
      <c r="O206" s="99"/>
      <c r="P206" s="99"/>
      <c r="Q206" s="99"/>
      <c r="R206" s="99"/>
      <c r="S206" s="99"/>
      <c r="T206" s="99"/>
      <c r="U206" s="99"/>
      <c r="V206" s="99"/>
      <c r="W206" s="99"/>
      <c r="X206" s="99"/>
      <c r="Y206" s="99"/>
      <c r="Z206" s="66"/>
    </row>
    <row r="207" spans="1:26" ht="12.75" customHeight="1" x14ac:dyDescent="0.2">
      <c r="A207" s="118"/>
      <c r="B207" s="118"/>
      <c r="C207" s="99"/>
      <c r="D207" s="119"/>
      <c r="E207" s="99"/>
      <c r="F207" s="99"/>
      <c r="G207" s="99"/>
      <c r="H207" s="99"/>
      <c r="I207" s="99"/>
      <c r="J207" s="99"/>
      <c r="K207" s="99"/>
      <c r="L207" s="99"/>
      <c r="M207" s="99"/>
      <c r="N207" s="99"/>
      <c r="O207" s="99"/>
      <c r="P207" s="99"/>
      <c r="Q207" s="99"/>
      <c r="R207" s="99"/>
      <c r="S207" s="99"/>
      <c r="T207" s="99"/>
      <c r="U207" s="99"/>
      <c r="V207" s="99"/>
      <c r="W207" s="99"/>
      <c r="X207" s="99"/>
      <c r="Y207" s="99"/>
      <c r="Z207" s="66"/>
    </row>
    <row r="208" spans="1:26" ht="12.75" customHeight="1" x14ac:dyDescent="0.2">
      <c r="A208" s="118"/>
      <c r="B208" s="118"/>
      <c r="C208" s="99"/>
      <c r="D208" s="119"/>
      <c r="E208" s="99"/>
      <c r="F208" s="99"/>
      <c r="G208" s="99"/>
      <c r="H208" s="99"/>
      <c r="I208" s="99"/>
      <c r="J208" s="99"/>
      <c r="K208" s="99"/>
      <c r="L208" s="99"/>
      <c r="M208" s="99"/>
      <c r="N208" s="99"/>
      <c r="O208" s="99"/>
      <c r="P208" s="99"/>
      <c r="Q208" s="99"/>
      <c r="R208" s="99"/>
      <c r="S208" s="99"/>
      <c r="T208" s="99"/>
      <c r="U208" s="99"/>
      <c r="V208" s="99"/>
      <c r="W208" s="99"/>
      <c r="X208" s="99"/>
      <c r="Y208" s="99"/>
      <c r="Z208" s="66"/>
    </row>
    <row r="209" spans="1:26" ht="12.75" customHeight="1" x14ac:dyDescent="0.2">
      <c r="A209" s="118"/>
      <c r="B209" s="118"/>
      <c r="C209" s="99"/>
      <c r="D209" s="119"/>
      <c r="E209" s="99"/>
      <c r="F209" s="99"/>
      <c r="G209" s="99"/>
      <c r="H209" s="99"/>
      <c r="I209" s="99"/>
      <c r="J209" s="99"/>
      <c r="K209" s="99"/>
      <c r="L209" s="99"/>
      <c r="M209" s="99"/>
      <c r="N209" s="99"/>
      <c r="O209" s="99"/>
      <c r="P209" s="99"/>
      <c r="Q209" s="99"/>
      <c r="R209" s="99"/>
      <c r="S209" s="99"/>
      <c r="T209" s="99"/>
      <c r="U209" s="99"/>
      <c r="V209" s="99"/>
      <c r="W209" s="99"/>
      <c r="X209" s="99"/>
      <c r="Y209" s="99"/>
      <c r="Z209" s="66"/>
    </row>
    <row r="210" spans="1:26" ht="12.75" customHeight="1" x14ac:dyDescent="0.2">
      <c r="A210" s="118"/>
      <c r="B210" s="118"/>
      <c r="C210" s="99"/>
      <c r="D210" s="119"/>
      <c r="E210" s="99"/>
      <c r="F210" s="99"/>
      <c r="G210" s="99"/>
      <c r="H210" s="99"/>
      <c r="I210" s="99"/>
      <c r="J210" s="99"/>
      <c r="K210" s="99"/>
      <c r="L210" s="99"/>
      <c r="M210" s="99"/>
      <c r="N210" s="99"/>
      <c r="O210" s="99"/>
      <c r="P210" s="99"/>
      <c r="Q210" s="99"/>
      <c r="R210" s="99"/>
      <c r="S210" s="99"/>
      <c r="T210" s="99"/>
      <c r="U210" s="99"/>
      <c r="V210" s="99"/>
      <c r="W210" s="99"/>
      <c r="X210" s="99"/>
      <c r="Y210" s="99"/>
      <c r="Z210" s="66"/>
    </row>
    <row r="211" spans="1:26" ht="12.75" customHeight="1" x14ac:dyDescent="0.2">
      <c r="A211" s="118"/>
      <c r="B211" s="118"/>
      <c r="C211" s="99"/>
      <c r="D211" s="119"/>
      <c r="E211" s="99"/>
      <c r="F211" s="99"/>
      <c r="G211" s="99"/>
      <c r="H211" s="99"/>
      <c r="I211" s="99"/>
      <c r="J211" s="99"/>
      <c r="K211" s="99"/>
      <c r="L211" s="99"/>
      <c r="M211" s="99"/>
      <c r="N211" s="99"/>
      <c r="O211" s="99"/>
      <c r="P211" s="99"/>
      <c r="Q211" s="99"/>
      <c r="R211" s="99"/>
      <c r="S211" s="99"/>
      <c r="T211" s="99"/>
      <c r="U211" s="99"/>
      <c r="V211" s="99"/>
      <c r="W211" s="99"/>
      <c r="X211" s="99"/>
      <c r="Y211" s="99"/>
      <c r="Z211" s="66"/>
    </row>
    <row r="212" spans="1:26" ht="12.75" customHeight="1" x14ac:dyDescent="0.2">
      <c r="A212" s="118"/>
      <c r="B212" s="118"/>
      <c r="C212" s="99"/>
      <c r="D212" s="119"/>
      <c r="E212" s="99"/>
      <c r="F212" s="99"/>
      <c r="G212" s="99"/>
      <c r="H212" s="99"/>
      <c r="I212" s="99"/>
      <c r="J212" s="99"/>
      <c r="K212" s="99"/>
      <c r="L212" s="99"/>
      <c r="M212" s="99"/>
      <c r="N212" s="99"/>
      <c r="O212" s="99"/>
      <c r="P212" s="99"/>
      <c r="Q212" s="99"/>
      <c r="R212" s="99"/>
      <c r="S212" s="99"/>
      <c r="T212" s="99"/>
      <c r="U212" s="99"/>
      <c r="V212" s="99"/>
      <c r="W212" s="99"/>
      <c r="X212" s="99"/>
      <c r="Y212" s="99"/>
      <c r="Z212" s="66"/>
    </row>
    <row r="213" spans="1:26" ht="12.75" customHeight="1" x14ac:dyDescent="0.2">
      <c r="A213" s="118"/>
      <c r="B213" s="118"/>
      <c r="C213" s="99"/>
      <c r="D213" s="119"/>
      <c r="E213" s="99"/>
      <c r="F213" s="99"/>
      <c r="G213" s="99"/>
      <c r="H213" s="99"/>
      <c r="I213" s="99"/>
      <c r="J213" s="99"/>
      <c r="K213" s="99"/>
      <c r="L213" s="99"/>
      <c r="M213" s="99"/>
      <c r="N213" s="99"/>
      <c r="O213" s="99"/>
      <c r="P213" s="99"/>
      <c r="Q213" s="99"/>
      <c r="R213" s="99"/>
      <c r="S213" s="99"/>
      <c r="T213" s="99"/>
      <c r="U213" s="99"/>
      <c r="V213" s="99"/>
      <c r="W213" s="99"/>
      <c r="X213" s="99"/>
      <c r="Y213" s="99"/>
      <c r="Z213" s="66"/>
    </row>
    <row r="214" spans="1:26" ht="12.75" customHeight="1" x14ac:dyDescent="0.2">
      <c r="A214" s="118"/>
      <c r="B214" s="118"/>
      <c r="C214" s="99"/>
      <c r="D214" s="119"/>
      <c r="E214" s="99"/>
      <c r="F214" s="99"/>
      <c r="G214" s="99"/>
      <c r="H214" s="99"/>
      <c r="I214" s="99"/>
      <c r="J214" s="99"/>
      <c r="K214" s="99"/>
      <c r="L214" s="99"/>
      <c r="M214" s="99"/>
      <c r="N214" s="99"/>
      <c r="O214" s="99"/>
      <c r="P214" s="99"/>
      <c r="Q214" s="99"/>
      <c r="R214" s="99"/>
      <c r="S214" s="99"/>
      <c r="T214" s="99"/>
      <c r="U214" s="99"/>
      <c r="V214" s="99"/>
      <c r="W214" s="99"/>
      <c r="X214" s="99"/>
      <c r="Y214" s="99"/>
      <c r="Z214" s="66"/>
    </row>
    <row r="215" spans="1:26" ht="12.75" customHeight="1" x14ac:dyDescent="0.2">
      <c r="A215" s="118"/>
      <c r="B215" s="118"/>
      <c r="C215" s="99"/>
      <c r="D215" s="119"/>
      <c r="E215" s="99"/>
      <c r="F215" s="99"/>
      <c r="G215" s="99"/>
      <c r="H215" s="99"/>
      <c r="I215" s="99"/>
      <c r="J215" s="99"/>
      <c r="K215" s="99"/>
      <c r="L215" s="99"/>
      <c r="M215" s="99"/>
      <c r="N215" s="99"/>
      <c r="O215" s="99"/>
      <c r="P215" s="99"/>
      <c r="Q215" s="99"/>
      <c r="R215" s="99"/>
      <c r="S215" s="99"/>
      <c r="T215" s="99"/>
      <c r="U215" s="99"/>
      <c r="V215" s="99"/>
      <c r="W215" s="99"/>
      <c r="X215" s="99"/>
      <c r="Y215" s="99"/>
      <c r="Z215" s="66"/>
    </row>
    <row r="216" spans="1:26" ht="12.75" customHeight="1" x14ac:dyDescent="0.2">
      <c r="A216" s="118"/>
      <c r="B216" s="118"/>
      <c r="C216" s="99"/>
      <c r="D216" s="119"/>
      <c r="E216" s="99"/>
      <c r="F216" s="99"/>
      <c r="G216" s="99"/>
      <c r="H216" s="99"/>
      <c r="I216" s="99"/>
      <c r="J216" s="99"/>
      <c r="K216" s="99"/>
      <c r="L216" s="99"/>
      <c r="M216" s="99"/>
      <c r="N216" s="99"/>
      <c r="O216" s="99"/>
      <c r="P216" s="99"/>
      <c r="Q216" s="99"/>
      <c r="R216" s="99"/>
      <c r="S216" s="99"/>
      <c r="T216" s="99"/>
      <c r="U216" s="99"/>
      <c r="V216" s="99"/>
      <c r="W216" s="99"/>
      <c r="X216" s="99"/>
      <c r="Y216" s="99"/>
      <c r="Z216" s="66"/>
    </row>
    <row r="217" spans="1:26" ht="12.75" customHeight="1" x14ac:dyDescent="0.2">
      <c r="A217" s="118"/>
      <c r="B217" s="118"/>
      <c r="C217" s="99"/>
      <c r="D217" s="119"/>
      <c r="E217" s="99"/>
      <c r="F217" s="99"/>
      <c r="G217" s="99"/>
      <c r="H217" s="99"/>
      <c r="I217" s="99"/>
      <c r="J217" s="99"/>
      <c r="K217" s="99"/>
      <c r="L217" s="99"/>
      <c r="M217" s="99"/>
      <c r="N217" s="99"/>
      <c r="O217" s="99"/>
      <c r="P217" s="99"/>
      <c r="Q217" s="99"/>
      <c r="R217" s="99"/>
      <c r="S217" s="99"/>
      <c r="T217" s="99"/>
      <c r="U217" s="99"/>
      <c r="V217" s="99"/>
      <c r="W217" s="99"/>
      <c r="X217" s="99"/>
      <c r="Y217" s="99"/>
      <c r="Z217" s="66"/>
    </row>
    <row r="218" spans="1:26" ht="12.75" customHeight="1" x14ac:dyDescent="0.2">
      <c r="A218" s="118"/>
      <c r="B218" s="118"/>
      <c r="C218" s="99"/>
      <c r="D218" s="119"/>
      <c r="E218" s="99"/>
      <c r="F218" s="99"/>
      <c r="G218" s="99"/>
      <c r="H218" s="99"/>
      <c r="I218" s="99"/>
      <c r="J218" s="99"/>
      <c r="K218" s="99"/>
      <c r="L218" s="99"/>
      <c r="M218" s="99"/>
      <c r="N218" s="99"/>
      <c r="O218" s="99"/>
      <c r="P218" s="99"/>
      <c r="Q218" s="99"/>
      <c r="R218" s="99"/>
      <c r="S218" s="99"/>
      <c r="T218" s="99"/>
      <c r="U218" s="99"/>
      <c r="V218" s="99"/>
      <c r="W218" s="99"/>
      <c r="X218" s="99"/>
      <c r="Y218" s="99"/>
      <c r="Z218" s="66"/>
    </row>
    <row r="219" spans="1:26" ht="12.75" customHeight="1" x14ac:dyDescent="0.2">
      <c r="A219" s="118"/>
      <c r="B219" s="118"/>
      <c r="C219" s="99"/>
      <c r="D219" s="119"/>
      <c r="E219" s="99"/>
      <c r="F219" s="99"/>
      <c r="G219" s="99"/>
      <c r="H219" s="99"/>
      <c r="I219" s="99"/>
      <c r="J219" s="99"/>
      <c r="K219" s="99"/>
      <c r="L219" s="99"/>
      <c r="M219" s="99"/>
      <c r="N219" s="99"/>
      <c r="O219" s="99"/>
      <c r="P219" s="99"/>
      <c r="Q219" s="99"/>
      <c r="R219" s="99"/>
      <c r="S219" s="99"/>
      <c r="T219" s="99"/>
      <c r="U219" s="99"/>
      <c r="V219" s="99"/>
      <c r="W219" s="99"/>
      <c r="X219" s="99"/>
      <c r="Y219" s="99"/>
      <c r="Z219" s="66"/>
    </row>
    <row r="220" spans="1:26" ht="12.75" customHeight="1" x14ac:dyDescent="0.2">
      <c r="A220" s="118"/>
      <c r="B220" s="118"/>
      <c r="C220" s="99"/>
      <c r="D220" s="119"/>
      <c r="E220" s="99"/>
      <c r="F220" s="99"/>
      <c r="G220" s="99"/>
      <c r="H220" s="99"/>
      <c r="I220" s="99"/>
      <c r="J220" s="99"/>
      <c r="K220" s="99"/>
      <c r="L220" s="99"/>
      <c r="M220" s="99"/>
      <c r="N220" s="99"/>
      <c r="O220" s="99"/>
      <c r="P220" s="99"/>
      <c r="Q220" s="99"/>
      <c r="R220" s="99"/>
      <c r="S220" s="99"/>
      <c r="T220" s="99"/>
      <c r="U220" s="99"/>
      <c r="V220" s="99"/>
      <c r="W220" s="99"/>
      <c r="X220" s="99"/>
      <c r="Y220" s="99"/>
      <c r="Z220" s="66"/>
    </row>
    <row r="221" spans="1:26" ht="12.75" customHeight="1" x14ac:dyDescent="0.2">
      <c r="A221" s="118"/>
      <c r="B221" s="118"/>
      <c r="C221" s="99"/>
      <c r="D221" s="119"/>
      <c r="E221" s="99"/>
      <c r="F221" s="99"/>
      <c r="G221" s="99"/>
      <c r="H221" s="99"/>
      <c r="I221" s="99"/>
      <c r="J221" s="99"/>
      <c r="K221" s="99"/>
      <c r="L221" s="99"/>
      <c r="M221" s="99"/>
      <c r="N221" s="99"/>
      <c r="O221" s="99"/>
      <c r="P221" s="99"/>
      <c r="Q221" s="99"/>
      <c r="R221" s="99"/>
      <c r="S221" s="99"/>
      <c r="T221" s="99"/>
      <c r="U221" s="99"/>
      <c r="V221" s="99"/>
      <c r="W221" s="99"/>
      <c r="X221" s="99"/>
      <c r="Y221" s="99"/>
      <c r="Z221" s="66"/>
    </row>
    <row r="222" spans="1:26" ht="12.75" customHeight="1" x14ac:dyDescent="0.2">
      <c r="A222" s="118"/>
      <c r="B222" s="118"/>
      <c r="C222" s="99"/>
      <c r="D222" s="119"/>
      <c r="E222" s="99"/>
      <c r="F222" s="99"/>
      <c r="G222" s="99"/>
      <c r="H222" s="99"/>
      <c r="I222" s="99"/>
      <c r="J222" s="99"/>
      <c r="K222" s="99"/>
      <c r="L222" s="99"/>
      <c r="M222" s="99"/>
      <c r="N222" s="99"/>
      <c r="O222" s="99"/>
      <c r="P222" s="99"/>
      <c r="Q222" s="99"/>
      <c r="R222" s="99"/>
      <c r="S222" s="99"/>
      <c r="T222" s="99"/>
      <c r="U222" s="99"/>
      <c r="V222" s="99"/>
      <c r="W222" s="99"/>
      <c r="X222" s="99"/>
      <c r="Y222" s="99"/>
      <c r="Z222" s="66"/>
    </row>
    <row r="223" spans="1:26" ht="12.75" customHeight="1" x14ac:dyDescent="0.2">
      <c r="A223" s="118"/>
      <c r="B223" s="118"/>
      <c r="C223" s="99"/>
      <c r="D223" s="119"/>
      <c r="E223" s="99"/>
      <c r="F223" s="99"/>
      <c r="G223" s="99"/>
      <c r="H223" s="99"/>
      <c r="I223" s="99"/>
      <c r="J223" s="99"/>
      <c r="K223" s="99"/>
      <c r="L223" s="99"/>
      <c r="M223" s="99"/>
      <c r="N223" s="99"/>
      <c r="O223" s="99"/>
      <c r="P223" s="99"/>
      <c r="Q223" s="99"/>
      <c r="R223" s="99"/>
      <c r="S223" s="99"/>
      <c r="T223" s="99"/>
      <c r="U223" s="99"/>
      <c r="V223" s="99"/>
      <c r="W223" s="99"/>
      <c r="X223" s="99"/>
      <c r="Y223" s="99"/>
      <c r="Z223" s="66"/>
    </row>
    <row r="224" spans="1:26" ht="12.75" customHeight="1" x14ac:dyDescent="0.2">
      <c r="A224" s="118"/>
      <c r="B224" s="118"/>
      <c r="C224" s="99"/>
      <c r="D224" s="119"/>
      <c r="E224" s="99"/>
      <c r="F224" s="99"/>
      <c r="G224" s="99"/>
      <c r="H224" s="99"/>
      <c r="I224" s="99"/>
      <c r="J224" s="99"/>
      <c r="K224" s="99"/>
      <c r="L224" s="99"/>
      <c r="M224" s="99"/>
      <c r="N224" s="99"/>
      <c r="O224" s="99"/>
      <c r="P224" s="99"/>
      <c r="Q224" s="99"/>
      <c r="R224" s="99"/>
      <c r="S224" s="99"/>
      <c r="T224" s="99"/>
      <c r="U224" s="99"/>
      <c r="V224" s="99"/>
      <c r="W224" s="99"/>
      <c r="X224" s="99"/>
      <c r="Y224" s="99"/>
      <c r="Z224" s="66"/>
    </row>
    <row r="225" spans="1:26" ht="12.75" customHeight="1" x14ac:dyDescent="0.2">
      <c r="A225" s="118"/>
      <c r="B225" s="118"/>
      <c r="C225" s="99"/>
      <c r="D225" s="119"/>
      <c r="E225" s="99"/>
      <c r="F225" s="99"/>
      <c r="G225" s="99"/>
      <c r="H225" s="99"/>
      <c r="I225" s="99"/>
      <c r="J225" s="99"/>
      <c r="K225" s="99"/>
      <c r="L225" s="99"/>
      <c r="M225" s="99"/>
      <c r="N225" s="99"/>
      <c r="O225" s="99"/>
      <c r="P225" s="99"/>
      <c r="Q225" s="99"/>
      <c r="R225" s="99"/>
      <c r="S225" s="99"/>
      <c r="T225" s="99"/>
      <c r="U225" s="99"/>
      <c r="V225" s="99"/>
      <c r="W225" s="99"/>
      <c r="X225" s="99"/>
      <c r="Y225" s="99"/>
      <c r="Z225" s="66"/>
    </row>
    <row r="226" spans="1:26" ht="12.75" customHeight="1" x14ac:dyDescent="0.2">
      <c r="A226" s="118"/>
      <c r="B226" s="118"/>
      <c r="C226" s="99"/>
      <c r="D226" s="119"/>
      <c r="E226" s="99"/>
      <c r="F226" s="99"/>
      <c r="G226" s="99"/>
      <c r="H226" s="99"/>
      <c r="I226" s="99"/>
      <c r="J226" s="99"/>
      <c r="K226" s="99"/>
      <c r="L226" s="99"/>
      <c r="M226" s="99"/>
      <c r="N226" s="99"/>
      <c r="O226" s="99"/>
      <c r="P226" s="99"/>
      <c r="Q226" s="99"/>
      <c r="R226" s="99"/>
      <c r="S226" s="99"/>
      <c r="T226" s="99"/>
      <c r="U226" s="99"/>
      <c r="V226" s="99"/>
      <c r="W226" s="99"/>
      <c r="X226" s="99"/>
      <c r="Y226" s="99"/>
      <c r="Z226" s="66"/>
    </row>
    <row r="227" spans="1:26" ht="12.75" customHeight="1" x14ac:dyDescent="0.2"/>
    <row r="228" spans="1:26" ht="12.75" customHeight="1" x14ac:dyDescent="0.2"/>
    <row r="229" spans="1:26" ht="12.75" customHeight="1" x14ac:dyDescent="0.2"/>
    <row r="230" spans="1:26" ht="12.75" customHeight="1" x14ac:dyDescent="0.2"/>
    <row r="231" spans="1:26" ht="12.75" customHeight="1" x14ac:dyDescent="0.2"/>
    <row r="232" spans="1:26" ht="12.75" customHeight="1" x14ac:dyDescent="0.2"/>
    <row r="233" spans="1:26" ht="12.75" customHeight="1" x14ac:dyDescent="0.2"/>
    <row r="234" spans="1:26" ht="12.75" customHeight="1" x14ac:dyDescent="0.2"/>
    <row r="235" spans="1:26" ht="12.75" customHeight="1" x14ac:dyDescent="0.2"/>
    <row r="236" spans="1:26" ht="12.75" customHeight="1" x14ac:dyDescent="0.2"/>
    <row r="237" spans="1:26" ht="12.75" customHeight="1" x14ac:dyDescent="0.2"/>
    <row r="238" spans="1:26" ht="12.75" customHeight="1" x14ac:dyDescent="0.2"/>
    <row r="239" spans="1:26" ht="12.75" customHeight="1" x14ac:dyDescent="0.2"/>
    <row r="240" spans="1:26"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sheetData>
  <mergeCells count="9">
    <mergeCell ref="A6:C6"/>
    <mergeCell ref="C7:G7"/>
    <mergeCell ref="C29:F29"/>
    <mergeCell ref="A1:G1"/>
    <mergeCell ref="C2:D2"/>
    <mergeCell ref="F2:G2"/>
    <mergeCell ref="C3:G3"/>
    <mergeCell ref="A4:C4"/>
    <mergeCell ref="A5:C5"/>
  </mergeCells>
  <pageMargins left="0.70866141732283472" right="0.70866141732283472" top="0.74803149606299213" bottom="0.74803149606299213" header="0" footer="0"/>
  <pageSetup paperSize="9" scale="46" fitToHeight="0" orientation="landscape" r:id="rId1"/>
  <headerFooter>
    <oddFooter>&amp;RPÁGINA &amp;P DE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FFFF"/>
    <pageSetUpPr fitToPage="1"/>
  </sheetPr>
  <dimension ref="A1:Z911"/>
  <sheetViews>
    <sheetView showGridLines="0" workbookViewId="0">
      <selection activeCell="A7" sqref="A7:G19"/>
    </sheetView>
  </sheetViews>
  <sheetFormatPr defaultColWidth="12.5703125" defaultRowHeight="15" customHeight="1" outlineLevelRow="1" x14ac:dyDescent="0.2"/>
  <cols>
    <col min="1" max="1" width="11.7109375" customWidth="1"/>
    <col min="2" max="2" width="14" customWidth="1"/>
    <col min="3" max="3" width="101" customWidth="1"/>
    <col min="4" max="4" width="6.42578125" customWidth="1"/>
    <col min="5" max="5" width="10.5703125" customWidth="1"/>
    <col min="6" max="6" width="9.42578125" customWidth="1"/>
    <col min="7" max="7" width="11" customWidth="1"/>
    <col min="8" max="8" width="2.85546875" customWidth="1"/>
    <col min="9" max="25" width="8" customWidth="1"/>
    <col min="26" max="26" width="14.42578125" customWidth="1"/>
  </cols>
  <sheetData>
    <row r="1" spans="1:26" ht="12.75" customHeight="1" x14ac:dyDescent="0.2">
      <c r="A1" s="396" t="s">
        <v>131</v>
      </c>
      <c r="B1" s="384"/>
      <c r="C1" s="384"/>
      <c r="D1" s="384"/>
      <c r="E1" s="384"/>
      <c r="F1" s="384"/>
      <c r="G1" s="385"/>
      <c r="H1" s="92"/>
      <c r="I1" s="93"/>
      <c r="J1" s="93"/>
      <c r="K1" s="93"/>
      <c r="L1" s="93"/>
      <c r="M1" s="93"/>
      <c r="N1" s="93"/>
      <c r="O1" s="93"/>
      <c r="P1" s="93"/>
      <c r="Q1" s="93"/>
      <c r="R1" s="93"/>
      <c r="S1" s="93"/>
      <c r="T1" s="93"/>
      <c r="U1" s="93"/>
      <c r="V1" s="93"/>
      <c r="W1" s="93"/>
      <c r="X1" s="93"/>
      <c r="Y1" s="93"/>
      <c r="Z1" s="66"/>
    </row>
    <row r="2" spans="1:26" ht="12.75" customHeight="1" x14ac:dyDescent="0.2">
      <c r="A2" s="94"/>
      <c r="B2" s="95"/>
      <c r="C2" s="418" t="str">
        <f>Resumo!$A$5</f>
        <v>DATA-BASE: SINAPI 05/2024, SABESP 05/2024 ( L.S.: 88,52% | B.D.I.: 26,98%),  Ata de Registro nº84/2024, cotação de mercado</v>
      </c>
      <c r="D2" s="372"/>
      <c r="E2" s="93"/>
      <c r="F2" s="419"/>
      <c r="G2" s="387"/>
      <c r="H2" s="93"/>
      <c r="I2" s="96"/>
      <c r="J2" s="93"/>
      <c r="K2" s="93"/>
      <c r="L2" s="93"/>
      <c r="M2" s="93"/>
      <c r="N2" s="93"/>
      <c r="O2" s="93"/>
      <c r="P2" s="93"/>
      <c r="Q2" s="93"/>
      <c r="R2" s="93"/>
      <c r="S2" s="93"/>
      <c r="T2" s="93"/>
      <c r="U2" s="93"/>
      <c r="V2" s="93"/>
      <c r="W2" s="93"/>
      <c r="X2" s="93"/>
      <c r="Y2" s="93"/>
      <c r="Z2" s="66"/>
    </row>
    <row r="3" spans="1:26" ht="12.75" customHeight="1" x14ac:dyDescent="0.2">
      <c r="A3" s="97" t="s">
        <v>165</v>
      </c>
      <c r="B3" s="98"/>
      <c r="C3" s="423" t="str">
        <f>'1.2.1-T.L'!C3:G3</f>
        <v>TROCA DE LIGAÇÃO DE ÁGUA ATÉ Ø 32 MM</v>
      </c>
      <c r="D3" s="400"/>
      <c r="E3" s="400"/>
      <c r="F3" s="400"/>
      <c r="G3" s="401"/>
      <c r="H3" s="99"/>
      <c r="I3" s="99"/>
      <c r="J3" s="99"/>
      <c r="K3" s="99"/>
      <c r="L3" s="99"/>
      <c r="M3" s="99"/>
      <c r="N3" s="99"/>
      <c r="O3" s="99"/>
      <c r="P3" s="99"/>
      <c r="Q3" s="99"/>
      <c r="R3" s="99"/>
      <c r="S3" s="99"/>
      <c r="T3" s="99"/>
      <c r="U3" s="99"/>
      <c r="V3" s="99"/>
      <c r="W3" s="99"/>
      <c r="X3" s="99"/>
      <c r="Y3" s="99"/>
      <c r="Z3" s="66"/>
    </row>
    <row r="4" spans="1:26" ht="12.75" customHeight="1" x14ac:dyDescent="0.2">
      <c r="A4" s="421" t="s">
        <v>163</v>
      </c>
      <c r="B4" s="403"/>
      <c r="C4" s="404"/>
      <c r="D4" s="100">
        <v>1</v>
      </c>
      <c r="E4" s="347">
        <f>ROUND(I4*(1-$I$2+0.02),2)</f>
        <v>0</v>
      </c>
      <c r="F4" s="101"/>
      <c r="G4" s="102"/>
      <c r="H4" s="99"/>
      <c r="I4" s="99"/>
      <c r="J4" s="99"/>
      <c r="K4" s="99"/>
      <c r="L4" s="99"/>
      <c r="M4" s="99"/>
      <c r="N4" s="99"/>
      <c r="O4" s="99"/>
      <c r="P4" s="99"/>
      <c r="Q4" s="99"/>
      <c r="R4" s="99"/>
      <c r="S4" s="99"/>
      <c r="T4" s="99"/>
      <c r="U4" s="99"/>
      <c r="V4" s="99"/>
      <c r="W4" s="99"/>
      <c r="X4" s="99"/>
      <c r="Y4" s="99"/>
      <c r="Z4" s="66"/>
    </row>
    <row r="5" spans="1:26" ht="12.75" customHeight="1" x14ac:dyDescent="0.2">
      <c r="A5" s="422" t="s">
        <v>136</v>
      </c>
      <c r="B5" s="406"/>
      <c r="C5" s="407"/>
      <c r="D5" s="100">
        <v>1</v>
      </c>
      <c r="E5" s="348">
        <f>ROUND(I5*(1-$I$2),2)-0.01</f>
        <v>-0.01</v>
      </c>
      <c r="F5" s="99"/>
      <c r="G5" s="103"/>
      <c r="H5" s="99"/>
      <c r="I5" s="99"/>
      <c r="J5" s="99"/>
      <c r="K5" s="99"/>
      <c r="L5" s="99"/>
      <c r="M5" s="99"/>
      <c r="N5" s="99"/>
      <c r="O5" s="99"/>
      <c r="P5" s="99"/>
      <c r="Q5" s="99"/>
      <c r="R5" s="99"/>
      <c r="S5" s="99"/>
      <c r="T5" s="99"/>
      <c r="U5" s="99"/>
      <c r="V5" s="99"/>
      <c r="W5" s="99"/>
      <c r="X5" s="99"/>
      <c r="Y5" s="99"/>
      <c r="Z5" s="66"/>
    </row>
    <row r="6" spans="1:26" ht="12.75" customHeight="1" x14ac:dyDescent="0.2">
      <c r="A6" s="422" t="s">
        <v>138</v>
      </c>
      <c r="B6" s="406"/>
      <c r="C6" s="407"/>
      <c r="D6" s="100">
        <v>1</v>
      </c>
      <c r="E6" s="348">
        <f>ROUND(I6*(1-$I$2+0.02),2)</f>
        <v>0</v>
      </c>
      <c r="F6" s="99"/>
      <c r="G6" s="103"/>
      <c r="H6" s="99"/>
      <c r="I6" s="99"/>
      <c r="J6" s="99"/>
      <c r="K6" s="99"/>
      <c r="L6" s="99"/>
      <c r="M6" s="99"/>
      <c r="N6" s="99"/>
      <c r="O6" s="99"/>
      <c r="P6" s="99"/>
      <c r="Q6" s="99"/>
      <c r="R6" s="99"/>
      <c r="S6" s="99"/>
      <c r="T6" s="99"/>
      <c r="U6" s="99"/>
      <c r="V6" s="99"/>
      <c r="W6" s="99"/>
      <c r="X6" s="99"/>
      <c r="Y6" s="99"/>
      <c r="Z6" s="66"/>
    </row>
    <row r="7" spans="1:26" ht="12.75" customHeight="1" x14ac:dyDescent="0.2">
      <c r="A7" s="104" t="str">
        <f>$A$3</f>
        <v>1.2.</v>
      </c>
      <c r="B7" s="105" t="s">
        <v>156</v>
      </c>
      <c r="C7" s="416" t="s">
        <v>166</v>
      </c>
      <c r="D7" s="400"/>
      <c r="E7" s="400"/>
      <c r="F7" s="400"/>
      <c r="G7" s="401"/>
      <c r="H7" s="99"/>
      <c r="I7" s="99"/>
      <c r="J7" s="99"/>
      <c r="K7" s="99"/>
      <c r="L7" s="99"/>
      <c r="M7" s="99"/>
      <c r="N7" s="99"/>
      <c r="O7" s="99"/>
      <c r="P7" s="99"/>
      <c r="Q7" s="99"/>
      <c r="R7" s="99"/>
      <c r="S7" s="99"/>
      <c r="T7" s="99"/>
      <c r="U7" s="99"/>
      <c r="V7" s="99"/>
      <c r="W7" s="99"/>
      <c r="X7" s="99"/>
      <c r="Y7" s="99"/>
      <c r="Z7" s="66"/>
    </row>
    <row r="8" spans="1:26" ht="12.75" customHeight="1" outlineLevel="1" x14ac:dyDescent="0.2">
      <c r="A8" s="6" t="s">
        <v>1</v>
      </c>
      <c r="B8" s="6" t="s">
        <v>2</v>
      </c>
      <c r="C8" s="7" t="s">
        <v>3</v>
      </c>
      <c r="D8" s="8" t="s">
        <v>4</v>
      </c>
      <c r="E8" s="8" t="s">
        <v>146</v>
      </c>
      <c r="F8" s="9" t="s">
        <v>7</v>
      </c>
      <c r="G8" s="8" t="s">
        <v>147</v>
      </c>
      <c r="H8" s="99"/>
      <c r="I8" s="99"/>
      <c r="J8" s="99"/>
      <c r="K8" s="99"/>
      <c r="L8" s="99"/>
      <c r="M8" s="99"/>
      <c r="N8" s="99"/>
      <c r="O8" s="99"/>
      <c r="P8" s="99"/>
      <c r="Q8" s="99"/>
      <c r="R8" s="99"/>
      <c r="S8" s="99"/>
      <c r="T8" s="99"/>
      <c r="U8" s="99"/>
      <c r="V8" s="99"/>
      <c r="W8" s="99"/>
      <c r="X8" s="99"/>
      <c r="Y8" s="99"/>
      <c r="Z8" s="66"/>
    </row>
    <row r="9" spans="1:26" ht="12.75" customHeight="1" outlineLevel="1" x14ac:dyDescent="0.2">
      <c r="A9" s="106">
        <v>1</v>
      </c>
      <c r="B9" s="107"/>
      <c r="C9" s="108" t="s">
        <v>148</v>
      </c>
      <c r="D9" s="109"/>
      <c r="E9" s="110"/>
      <c r="F9" s="64"/>
      <c r="G9" s="64"/>
      <c r="H9" s="99"/>
      <c r="I9" s="99"/>
      <c r="J9" s="99"/>
      <c r="K9" s="99"/>
      <c r="L9" s="99"/>
      <c r="M9" s="99"/>
      <c r="N9" s="99"/>
      <c r="O9" s="99"/>
      <c r="P9" s="99"/>
      <c r="Q9" s="99"/>
      <c r="R9" s="99"/>
      <c r="S9" s="99"/>
      <c r="T9" s="99"/>
      <c r="U9" s="99"/>
      <c r="V9" s="99"/>
      <c r="W9" s="99"/>
      <c r="X9" s="99"/>
      <c r="Y9" s="99"/>
      <c r="Z9" s="66"/>
    </row>
    <row r="10" spans="1:26" ht="12.75" customHeight="1" outlineLevel="1" x14ac:dyDescent="0.2">
      <c r="A10" s="60">
        <v>70020004</v>
      </c>
      <c r="B10" s="61" t="str">
        <f>VLOOKUP(A10,Preco.Unitario!$A$4:$G$104,2,FALSE)</f>
        <v>SABESP</v>
      </c>
      <c r="C10" s="67" t="str">
        <f>VLOOKUP(A10,Preco.Unitario!$A$4:$G$104,3,FALSE)</f>
        <v xml:space="preserve">SINALIZAÇÃO DE TRÁFEGO </v>
      </c>
      <c r="D10" s="62" t="str">
        <f>VLOOKUP(A10,Preco.Unitario!$A$4:$G$104,4,FALSE)</f>
        <v>m</v>
      </c>
      <c r="E10" s="63">
        <f>ROUNDUP(($D$4)*2+($D$5)*2,2)</f>
        <v>4</v>
      </c>
      <c r="F10" s="64">
        <f>VLOOKUP(A10,Preco.Unitario!$A$4:$G$104,7,FALSE)</f>
        <v>0</v>
      </c>
      <c r="G10" s="64">
        <f>E10*F10</f>
        <v>0</v>
      </c>
      <c r="H10" s="99"/>
      <c r="I10" s="99"/>
      <c r="J10" s="99"/>
      <c r="K10" s="99"/>
      <c r="L10" s="99"/>
      <c r="M10" s="99"/>
      <c r="N10" s="99"/>
      <c r="O10" s="99"/>
      <c r="P10" s="99"/>
      <c r="Q10" s="99"/>
      <c r="R10" s="99"/>
      <c r="S10" s="99"/>
      <c r="T10" s="99"/>
      <c r="U10" s="99"/>
      <c r="V10" s="99"/>
      <c r="W10" s="99"/>
      <c r="X10" s="99"/>
      <c r="Y10" s="99"/>
      <c r="Z10" s="66"/>
    </row>
    <row r="11" spans="1:26" ht="12.75" customHeight="1" outlineLevel="1" x14ac:dyDescent="0.2">
      <c r="A11" s="111">
        <v>2</v>
      </c>
      <c r="B11" s="106"/>
      <c r="C11" s="59" t="s">
        <v>167</v>
      </c>
      <c r="D11" s="109"/>
      <c r="E11" s="110"/>
      <c r="F11" s="64"/>
      <c r="G11" s="64"/>
      <c r="H11" s="99"/>
      <c r="I11" s="99"/>
      <c r="J11" s="99"/>
      <c r="K11" s="99"/>
      <c r="L11" s="99"/>
      <c r="M11" s="99"/>
      <c r="N11" s="99"/>
      <c r="O11" s="99"/>
      <c r="P11" s="99"/>
      <c r="Q11" s="99"/>
      <c r="R11" s="99"/>
      <c r="S11" s="99"/>
      <c r="T11" s="99"/>
      <c r="U11" s="99"/>
      <c r="V11" s="99"/>
      <c r="W11" s="99"/>
      <c r="X11" s="99"/>
      <c r="Y11" s="99"/>
      <c r="Z11" s="66"/>
    </row>
    <row r="12" spans="1:26" ht="12.75" customHeight="1" outlineLevel="1" x14ac:dyDescent="0.2">
      <c r="A12" s="112" t="s">
        <v>125</v>
      </c>
      <c r="B12" s="61" t="str">
        <f>VLOOKUP(A12,Preco.Unitario!$A$4:$G$104,2,FALSE)</f>
        <v>SABESP INSUMO</v>
      </c>
      <c r="C12" s="67" t="str">
        <f>VLOOKUP(A12,Preco.Unitario!$A$4:$G$104,3,FALSE)</f>
        <v>ENCANADOR</v>
      </c>
      <c r="D12" s="62" t="str">
        <f>VLOOKUP(A12,Preco.Unitario!$A$4:$G$104,4,FALSE)</f>
        <v>H</v>
      </c>
      <c r="E12" s="114">
        <v>0.5</v>
      </c>
      <c r="F12" s="64">
        <f>VLOOKUP(A12,Preco.Unitario!$A$4:$G$104,7,FALSE)</f>
        <v>0</v>
      </c>
      <c r="G12" s="64">
        <f t="shared" ref="G12:G14" si="0">E12*F12</f>
        <v>0</v>
      </c>
      <c r="H12" s="99"/>
      <c r="I12" s="99"/>
      <c r="J12" s="99"/>
      <c r="K12" s="99"/>
      <c r="L12" s="99"/>
      <c r="M12" s="99"/>
      <c r="N12" s="99"/>
      <c r="O12" s="99"/>
      <c r="P12" s="99"/>
      <c r="Q12" s="99"/>
      <c r="R12" s="99"/>
      <c r="S12" s="99"/>
      <c r="T12" s="99"/>
      <c r="U12" s="99"/>
      <c r="V12" s="99"/>
      <c r="W12" s="99"/>
      <c r="X12" s="99"/>
      <c r="Y12" s="99"/>
      <c r="Z12" s="66"/>
    </row>
    <row r="13" spans="1:26" ht="12.75" customHeight="1" outlineLevel="1" x14ac:dyDescent="0.2">
      <c r="A13" s="112" t="s">
        <v>123</v>
      </c>
      <c r="B13" s="61" t="str">
        <f>VLOOKUP(A13,Preco.Unitario!$A$4:$G$104,2,FALSE)</f>
        <v>SABESP INSUMO</v>
      </c>
      <c r="C13" s="67" t="str">
        <f>VLOOKUP(A13,Preco.Unitario!$A$4:$G$104,3,FALSE)</f>
        <v>AJUDANTE</v>
      </c>
      <c r="D13" s="62" t="str">
        <f>VLOOKUP(A13,Preco.Unitario!$A$4:$G$104,4,FALSE)</f>
        <v>H</v>
      </c>
      <c r="E13" s="114">
        <v>0.5</v>
      </c>
      <c r="F13" s="64">
        <f>VLOOKUP(A13,Preco.Unitario!$A$4:$G$104,7,FALSE)</f>
        <v>0</v>
      </c>
      <c r="G13" s="64">
        <f t="shared" si="0"/>
        <v>0</v>
      </c>
      <c r="H13" s="99"/>
      <c r="I13" s="99"/>
      <c r="J13" s="99"/>
      <c r="K13" s="99"/>
      <c r="L13" s="99"/>
      <c r="M13" s="99"/>
      <c r="N13" s="99"/>
      <c r="O13" s="99"/>
      <c r="P13" s="99"/>
      <c r="Q13" s="99"/>
      <c r="R13" s="99"/>
      <c r="S13" s="99"/>
      <c r="T13" s="99"/>
      <c r="U13" s="99"/>
      <c r="V13" s="99"/>
      <c r="W13" s="99"/>
      <c r="X13" s="99"/>
      <c r="Y13" s="99"/>
      <c r="Z13" s="66"/>
    </row>
    <row r="14" spans="1:26" ht="12.75" customHeight="1" outlineLevel="1" x14ac:dyDescent="0.2">
      <c r="A14" s="112" t="s">
        <v>119</v>
      </c>
      <c r="B14" s="61" t="str">
        <f>VLOOKUP(A14,Preco.Unitario!$A$4:$G$104,2,FALSE)</f>
        <v>SABESP INSUMO</v>
      </c>
      <c r="C14" s="67" t="str">
        <f>VLOOKUP(A14,Preco.Unitario!$A$4:$G$104,3,FALSE)</f>
        <v>PICAPE MÉDIA CABINE SIMPLES - CARGA ÚTIL 1.000 KG - TRAÇÃO 4 X 2 - 120 A 150 CV - S-10 CHEVROLET OU SIMILAR - À DISPOSIÇÃO</v>
      </c>
      <c r="D14" s="62" t="str">
        <f>VLOOKUP(A14,Preco.Unitario!$A$4:$G$104,4,FALSE)</f>
        <v>H</v>
      </c>
      <c r="E14" s="114">
        <v>1</v>
      </c>
      <c r="F14" s="64">
        <f>VLOOKUP(A14,Preco.Unitario!$A$4:$G$104,7,FALSE)</f>
        <v>0</v>
      </c>
      <c r="G14" s="64">
        <f t="shared" si="0"/>
        <v>0</v>
      </c>
      <c r="H14" s="99"/>
      <c r="I14" s="99"/>
      <c r="J14" s="99"/>
      <c r="K14" s="99"/>
      <c r="L14" s="99"/>
      <c r="M14" s="99"/>
      <c r="N14" s="99"/>
      <c r="O14" s="99"/>
      <c r="P14" s="99"/>
      <c r="Q14" s="99"/>
      <c r="R14" s="99"/>
      <c r="S14" s="99"/>
      <c r="T14" s="99"/>
      <c r="U14" s="99"/>
      <c r="V14" s="99"/>
      <c r="W14" s="99"/>
      <c r="X14" s="99"/>
      <c r="Y14" s="99"/>
      <c r="Z14" s="66"/>
    </row>
    <row r="15" spans="1:26" ht="12.75" customHeight="1" outlineLevel="1" x14ac:dyDescent="0.2">
      <c r="A15" s="111">
        <v>3</v>
      </c>
      <c r="B15" s="106"/>
      <c r="C15" s="59" t="s">
        <v>151</v>
      </c>
      <c r="D15" s="109"/>
      <c r="E15" s="110"/>
      <c r="F15" s="64"/>
      <c r="G15" s="64"/>
      <c r="H15" s="99"/>
      <c r="I15" s="99"/>
      <c r="J15" s="99"/>
      <c r="K15" s="99"/>
      <c r="L15" s="99"/>
      <c r="M15" s="99"/>
      <c r="N15" s="99"/>
      <c r="O15" s="99"/>
      <c r="P15" s="99"/>
      <c r="Q15" s="99"/>
      <c r="R15" s="99"/>
      <c r="S15" s="99"/>
      <c r="T15" s="99"/>
      <c r="U15" s="99"/>
      <c r="V15" s="99"/>
      <c r="W15" s="99"/>
      <c r="X15" s="99"/>
      <c r="Y15" s="99"/>
      <c r="Z15" s="66"/>
    </row>
    <row r="16" spans="1:26" ht="12.75" customHeight="1" outlineLevel="1" x14ac:dyDescent="0.2">
      <c r="A16" s="60">
        <v>70050001</v>
      </c>
      <c r="B16" s="61" t="str">
        <f>VLOOKUP(A16,Preco.Unitario!$A$4:$G$104,2,FALSE)</f>
        <v>SABESP</v>
      </c>
      <c r="C16" s="67" t="str">
        <f>VLOOKUP(A16,Preco.Unitario!$A$4:$G$104,3,FALSE)</f>
        <v>ESGOTAMENTO COM BOMBAS DE SUPERFÍCIE OU SUBMERSAS</v>
      </c>
      <c r="D16" s="62" t="str">
        <f>VLOOKUP(A16,Preco.Unitario!$A$4:$G$104,4,FALSE)</f>
        <v>HPH</v>
      </c>
      <c r="E16" s="114">
        <v>1</v>
      </c>
      <c r="F16" s="64">
        <f>VLOOKUP(A16,Preco.Unitario!$A$4:$G$104,7,FALSE)</f>
        <v>0</v>
      </c>
      <c r="G16" s="64">
        <f>E16*F16</f>
        <v>0</v>
      </c>
      <c r="H16" s="99"/>
      <c r="I16" s="99"/>
      <c r="J16" s="99"/>
      <c r="K16" s="99"/>
      <c r="L16" s="99"/>
      <c r="M16" s="99"/>
      <c r="N16" s="99"/>
      <c r="O16" s="99"/>
      <c r="P16" s="99"/>
      <c r="Q16" s="99"/>
      <c r="R16" s="99"/>
      <c r="S16" s="99"/>
      <c r="T16" s="99"/>
      <c r="U16" s="99"/>
      <c r="V16" s="99"/>
      <c r="W16" s="99"/>
      <c r="X16" s="99"/>
      <c r="Y16" s="99"/>
      <c r="Z16" s="66"/>
    </row>
    <row r="17" spans="1:26" ht="12.75" customHeight="1" outlineLevel="1" x14ac:dyDescent="0.2">
      <c r="A17" s="111">
        <v>4</v>
      </c>
      <c r="B17" s="106"/>
      <c r="C17" s="59" t="s">
        <v>152</v>
      </c>
      <c r="D17" s="109"/>
      <c r="E17" s="110"/>
      <c r="F17" s="64"/>
      <c r="G17" s="64"/>
      <c r="H17" s="99"/>
      <c r="I17" s="99"/>
      <c r="J17" s="99"/>
      <c r="K17" s="99"/>
      <c r="L17" s="99"/>
      <c r="M17" s="99"/>
      <c r="N17" s="99"/>
      <c r="O17" s="99"/>
      <c r="P17" s="99"/>
      <c r="Q17" s="99"/>
      <c r="R17" s="99"/>
      <c r="S17" s="99"/>
      <c r="T17" s="99"/>
      <c r="U17" s="99"/>
      <c r="V17" s="99"/>
      <c r="W17" s="99"/>
      <c r="X17" s="99"/>
      <c r="Y17" s="99"/>
      <c r="Z17" s="66"/>
    </row>
    <row r="18" spans="1:26" ht="12.75" customHeight="1" outlineLevel="1" x14ac:dyDescent="0.2">
      <c r="A18" s="60">
        <v>70010005</v>
      </c>
      <c r="B18" s="61" t="str">
        <f>VLOOKUP(A18,Preco.Unitario!$A$4:$G$104,2,FALSE)</f>
        <v>SABESP</v>
      </c>
      <c r="C18" s="67" t="str">
        <f>VLOOKUP(A18,Preco.Unitario!$A$4:$G$104,3,FALSE)</f>
        <v>CADASTRO DE REDES</v>
      </c>
      <c r="D18" s="62" t="str">
        <f>VLOOKUP(A18,Preco.Unitario!$A$4:$G$104,4,FALSE)</f>
        <v>m</v>
      </c>
      <c r="E18" s="63">
        <f>$D$5</f>
        <v>1</v>
      </c>
      <c r="F18" s="64">
        <f>VLOOKUP(A18,Preco.Unitario!$A$4:$G$104,7,FALSE)</f>
        <v>0</v>
      </c>
      <c r="G18" s="64">
        <f>E18*F18</f>
        <v>0</v>
      </c>
      <c r="H18" s="99"/>
      <c r="I18" s="99"/>
      <c r="J18" s="99"/>
      <c r="K18" s="99"/>
      <c r="L18" s="99"/>
      <c r="M18" s="99"/>
      <c r="N18" s="99"/>
      <c r="O18" s="99"/>
      <c r="P18" s="99"/>
      <c r="Q18" s="99"/>
      <c r="R18" s="99"/>
      <c r="S18" s="99"/>
      <c r="T18" s="99"/>
      <c r="U18" s="99"/>
      <c r="V18" s="99"/>
      <c r="W18" s="99"/>
      <c r="X18" s="99"/>
      <c r="Y18" s="99"/>
      <c r="Z18" s="66"/>
    </row>
    <row r="19" spans="1:26" ht="12.75" customHeight="1" x14ac:dyDescent="0.2">
      <c r="A19" s="115"/>
      <c r="B19" s="116"/>
      <c r="C19" s="417" t="s">
        <v>153</v>
      </c>
      <c r="D19" s="409"/>
      <c r="E19" s="409"/>
      <c r="F19" s="410"/>
      <c r="G19" s="117">
        <f>SUM(G9:G18)</f>
        <v>0</v>
      </c>
      <c r="H19" s="99"/>
      <c r="I19" s="99"/>
      <c r="J19" s="99"/>
      <c r="K19" s="99"/>
      <c r="L19" s="99"/>
      <c r="M19" s="99"/>
      <c r="N19" s="99"/>
      <c r="O19" s="99"/>
      <c r="P19" s="99"/>
      <c r="Q19" s="99"/>
      <c r="R19" s="99"/>
      <c r="S19" s="99"/>
      <c r="T19" s="99"/>
      <c r="U19" s="99"/>
      <c r="V19" s="99"/>
      <c r="W19" s="99"/>
      <c r="X19" s="99"/>
      <c r="Y19" s="99"/>
      <c r="Z19" s="66"/>
    </row>
    <row r="20" spans="1:26" ht="12.75" customHeight="1" x14ac:dyDescent="0.2">
      <c r="A20" s="118"/>
      <c r="B20" s="118"/>
      <c r="C20" s="99"/>
      <c r="D20" s="119"/>
      <c r="E20" s="99"/>
      <c r="F20" s="99"/>
      <c r="G20" s="99"/>
      <c r="H20" s="99"/>
      <c r="I20" s="99"/>
      <c r="J20" s="99"/>
      <c r="K20" s="99"/>
      <c r="L20" s="99"/>
      <c r="M20" s="99"/>
      <c r="N20" s="99"/>
      <c r="O20" s="99"/>
      <c r="P20" s="99"/>
      <c r="Q20" s="99"/>
      <c r="R20" s="99"/>
      <c r="S20" s="99"/>
      <c r="T20" s="99"/>
      <c r="U20" s="99"/>
      <c r="V20" s="99"/>
      <c r="W20" s="99"/>
      <c r="X20" s="99"/>
      <c r="Y20" s="99"/>
      <c r="Z20" s="66"/>
    </row>
    <row r="21" spans="1:26" ht="12.75" customHeight="1" x14ac:dyDescent="0.2">
      <c r="A21" s="118"/>
      <c r="B21" s="118"/>
      <c r="C21" s="99"/>
      <c r="D21" s="119"/>
      <c r="E21" s="99"/>
      <c r="F21" s="99"/>
      <c r="G21" s="99"/>
      <c r="H21" s="99"/>
      <c r="I21" s="99"/>
      <c r="J21" s="99"/>
      <c r="K21" s="99"/>
      <c r="L21" s="99"/>
      <c r="M21" s="99"/>
      <c r="N21" s="99"/>
      <c r="O21" s="99"/>
      <c r="P21" s="99"/>
      <c r="Q21" s="99"/>
      <c r="R21" s="99"/>
      <c r="S21" s="99"/>
      <c r="T21" s="99"/>
      <c r="U21" s="99"/>
      <c r="V21" s="99"/>
      <c r="W21" s="99"/>
      <c r="X21" s="99"/>
      <c r="Y21" s="99"/>
      <c r="Z21" s="66"/>
    </row>
    <row r="22" spans="1:26" ht="12.75" customHeight="1" x14ac:dyDescent="0.2">
      <c r="A22" s="118"/>
      <c r="B22" s="118"/>
      <c r="C22" s="99"/>
      <c r="D22" s="119"/>
      <c r="E22" s="99"/>
      <c r="F22" s="99"/>
      <c r="G22" s="99"/>
      <c r="H22" s="99"/>
      <c r="I22" s="99"/>
      <c r="J22" s="99"/>
      <c r="K22" s="99"/>
      <c r="L22" s="99"/>
      <c r="M22" s="99"/>
      <c r="N22" s="99"/>
      <c r="O22" s="99"/>
      <c r="P22" s="99"/>
      <c r="Q22" s="99"/>
      <c r="R22" s="99"/>
      <c r="S22" s="99"/>
      <c r="T22" s="99"/>
      <c r="U22" s="99"/>
      <c r="V22" s="99"/>
      <c r="W22" s="99"/>
      <c r="X22" s="99"/>
      <c r="Y22" s="99"/>
      <c r="Z22" s="66"/>
    </row>
    <row r="23" spans="1:26" ht="12.75" customHeight="1" x14ac:dyDescent="0.2">
      <c r="A23" s="118"/>
      <c r="B23" s="118"/>
      <c r="C23" s="99"/>
      <c r="D23" s="119"/>
      <c r="E23" s="99"/>
      <c r="F23" s="99"/>
      <c r="G23" s="99"/>
      <c r="H23" s="99"/>
      <c r="I23" s="99"/>
      <c r="J23" s="99"/>
      <c r="K23" s="99"/>
      <c r="L23" s="99"/>
      <c r="M23" s="99"/>
      <c r="N23" s="99"/>
      <c r="O23" s="99"/>
      <c r="P23" s="99"/>
      <c r="Q23" s="99"/>
      <c r="R23" s="99"/>
      <c r="S23" s="99"/>
      <c r="T23" s="99"/>
      <c r="U23" s="99"/>
      <c r="V23" s="99"/>
      <c r="W23" s="99"/>
      <c r="X23" s="99"/>
      <c r="Y23" s="99"/>
      <c r="Z23" s="66"/>
    </row>
    <row r="24" spans="1:26" ht="12.75" customHeight="1" x14ac:dyDescent="0.2">
      <c r="A24" s="118"/>
      <c r="B24" s="118"/>
      <c r="C24" s="99"/>
      <c r="D24" s="119"/>
      <c r="E24" s="99"/>
      <c r="F24" s="99"/>
      <c r="G24" s="99"/>
      <c r="H24" s="99"/>
      <c r="I24" s="99"/>
      <c r="J24" s="99"/>
      <c r="K24" s="99"/>
      <c r="L24" s="99"/>
      <c r="M24" s="99"/>
      <c r="N24" s="99"/>
      <c r="O24" s="99"/>
      <c r="P24" s="99"/>
      <c r="Q24" s="99"/>
      <c r="R24" s="99"/>
      <c r="S24" s="99"/>
      <c r="T24" s="99"/>
      <c r="U24" s="99"/>
      <c r="V24" s="99"/>
      <c r="W24" s="99"/>
      <c r="X24" s="99"/>
      <c r="Y24" s="99"/>
      <c r="Z24" s="66"/>
    </row>
    <row r="25" spans="1:26" ht="12.75" customHeight="1" x14ac:dyDescent="0.2">
      <c r="A25" s="118"/>
      <c r="B25" s="118"/>
      <c r="C25" s="99"/>
      <c r="D25" s="119"/>
      <c r="E25" s="99"/>
      <c r="F25" s="99"/>
      <c r="G25" s="99"/>
      <c r="H25" s="99"/>
      <c r="I25" s="99"/>
      <c r="J25" s="99"/>
      <c r="K25" s="99"/>
      <c r="L25" s="99"/>
      <c r="M25" s="99"/>
      <c r="N25" s="99"/>
      <c r="O25" s="99"/>
      <c r="P25" s="99"/>
      <c r="Q25" s="99"/>
      <c r="R25" s="99"/>
      <c r="S25" s="99"/>
      <c r="T25" s="99"/>
      <c r="U25" s="99"/>
      <c r="V25" s="99"/>
      <c r="W25" s="99"/>
      <c r="X25" s="99"/>
      <c r="Y25" s="99"/>
      <c r="Z25" s="66"/>
    </row>
    <row r="26" spans="1:26" ht="12.75" customHeight="1" x14ac:dyDescent="0.2">
      <c r="A26" s="118"/>
      <c r="B26" s="118"/>
      <c r="C26" s="99"/>
      <c r="D26" s="119"/>
      <c r="E26" s="99"/>
      <c r="F26" s="99"/>
      <c r="G26" s="99"/>
      <c r="H26" s="99"/>
      <c r="I26" s="99"/>
      <c r="J26" s="99"/>
      <c r="K26" s="99"/>
      <c r="L26" s="99"/>
      <c r="M26" s="99"/>
      <c r="N26" s="99"/>
      <c r="O26" s="99"/>
      <c r="P26" s="99"/>
      <c r="Q26" s="99"/>
      <c r="R26" s="99"/>
      <c r="S26" s="99"/>
      <c r="T26" s="99"/>
      <c r="U26" s="99"/>
      <c r="V26" s="99"/>
      <c r="W26" s="99"/>
      <c r="X26" s="99"/>
      <c r="Y26" s="99"/>
      <c r="Z26" s="66"/>
    </row>
    <row r="27" spans="1:26" ht="12.75" customHeight="1" x14ac:dyDescent="0.2">
      <c r="A27" s="118"/>
      <c r="B27" s="118"/>
      <c r="C27" s="99"/>
      <c r="D27" s="119"/>
      <c r="E27" s="99"/>
      <c r="F27" s="99"/>
      <c r="G27" s="99"/>
      <c r="H27" s="99"/>
      <c r="I27" s="99"/>
      <c r="J27" s="99"/>
      <c r="K27" s="99"/>
      <c r="L27" s="99"/>
      <c r="M27" s="99"/>
      <c r="N27" s="99"/>
      <c r="O27" s="99"/>
      <c r="P27" s="99"/>
      <c r="Q27" s="99"/>
      <c r="R27" s="99"/>
      <c r="S27" s="99"/>
      <c r="T27" s="99"/>
      <c r="U27" s="99"/>
      <c r="V27" s="99"/>
      <c r="W27" s="99"/>
      <c r="X27" s="99"/>
      <c r="Y27" s="99"/>
      <c r="Z27" s="66"/>
    </row>
    <row r="28" spans="1:26" ht="12.75" customHeight="1" x14ac:dyDescent="0.2">
      <c r="A28" s="118"/>
      <c r="B28" s="118"/>
      <c r="C28" s="99"/>
      <c r="D28" s="119"/>
      <c r="E28" s="99"/>
      <c r="F28" s="99"/>
      <c r="G28" s="99"/>
      <c r="H28" s="99"/>
      <c r="I28" s="99"/>
      <c r="J28" s="99"/>
      <c r="K28" s="99"/>
      <c r="L28" s="99"/>
      <c r="M28" s="99"/>
      <c r="N28" s="99"/>
      <c r="O28" s="99"/>
      <c r="P28" s="99"/>
      <c r="Q28" s="99"/>
      <c r="R28" s="99"/>
      <c r="S28" s="99"/>
      <c r="T28" s="99"/>
      <c r="U28" s="99"/>
      <c r="V28" s="99"/>
      <c r="W28" s="99"/>
      <c r="X28" s="99"/>
      <c r="Y28" s="99"/>
      <c r="Z28" s="66"/>
    </row>
    <row r="29" spans="1:26" ht="12.75" customHeight="1" x14ac:dyDescent="0.2">
      <c r="A29" s="118"/>
      <c r="B29" s="118"/>
      <c r="C29" s="99"/>
      <c r="D29" s="119"/>
      <c r="E29" s="99"/>
      <c r="F29" s="99"/>
      <c r="G29" s="99"/>
      <c r="H29" s="99"/>
      <c r="I29" s="99"/>
      <c r="J29" s="99"/>
      <c r="K29" s="99"/>
      <c r="L29" s="99"/>
      <c r="M29" s="99"/>
      <c r="N29" s="99"/>
      <c r="O29" s="99"/>
      <c r="P29" s="99"/>
      <c r="Q29" s="99"/>
      <c r="R29" s="99"/>
      <c r="S29" s="99"/>
      <c r="T29" s="99"/>
      <c r="U29" s="99"/>
      <c r="V29" s="99"/>
      <c r="W29" s="99"/>
      <c r="X29" s="99"/>
      <c r="Y29" s="99"/>
      <c r="Z29" s="66"/>
    </row>
    <row r="30" spans="1:26" ht="12.75" customHeight="1" x14ac:dyDescent="0.2">
      <c r="A30" s="118"/>
      <c r="B30" s="118"/>
      <c r="C30" s="99"/>
      <c r="D30" s="119"/>
      <c r="E30" s="99"/>
      <c r="F30" s="99"/>
      <c r="G30" s="99"/>
      <c r="H30" s="99"/>
      <c r="I30" s="99"/>
      <c r="J30" s="99"/>
      <c r="K30" s="99"/>
      <c r="L30" s="99"/>
      <c r="M30" s="99"/>
      <c r="N30" s="99"/>
      <c r="O30" s="99"/>
      <c r="P30" s="99"/>
      <c r="Q30" s="99"/>
      <c r="R30" s="99"/>
      <c r="S30" s="99"/>
      <c r="T30" s="99"/>
      <c r="U30" s="99"/>
      <c r="V30" s="99"/>
      <c r="W30" s="99"/>
      <c r="X30" s="99"/>
      <c r="Y30" s="99"/>
      <c r="Z30" s="66"/>
    </row>
    <row r="31" spans="1:26" ht="12.75" customHeight="1" x14ac:dyDescent="0.2">
      <c r="A31" s="118"/>
      <c r="B31" s="118"/>
      <c r="C31" s="99"/>
      <c r="D31" s="119"/>
      <c r="E31" s="99"/>
      <c r="F31" s="99"/>
      <c r="G31" s="99"/>
      <c r="H31" s="99"/>
      <c r="I31" s="99"/>
      <c r="J31" s="99"/>
      <c r="K31" s="99"/>
      <c r="L31" s="99"/>
      <c r="M31" s="99"/>
      <c r="N31" s="99"/>
      <c r="O31" s="99"/>
      <c r="P31" s="99"/>
      <c r="Q31" s="99"/>
      <c r="R31" s="99"/>
      <c r="S31" s="99"/>
      <c r="T31" s="99"/>
      <c r="U31" s="99"/>
      <c r="V31" s="99"/>
      <c r="W31" s="99"/>
      <c r="X31" s="99"/>
      <c r="Y31" s="99"/>
      <c r="Z31" s="66"/>
    </row>
    <row r="32" spans="1:26" ht="12.75" customHeight="1" x14ac:dyDescent="0.2">
      <c r="A32" s="118"/>
      <c r="B32" s="118"/>
      <c r="C32" s="99"/>
      <c r="D32" s="119"/>
      <c r="E32" s="99"/>
      <c r="F32" s="99"/>
      <c r="G32" s="99"/>
      <c r="H32" s="99"/>
      <c r="I32" s="99"/>
      <c r="J32" s="99"/>
      <c r="K32" s="99"/>
      <c r="L32" s="99"/>
      <c r="M32" s="99"/>
      <c r="N32" s="99"/>
      <c r="O32" s="99"/>
      <c r="P32" s="99"/>
      <c r="Q32" s="99"/>
      <c r="R32" s="99"/>
      <c r="S32" s="99"/>
      <c r="T32" s="99"/>
      <c r="U32" s="99"/>
      <c r="V32" s="99"/>
      <c r="W32" s="99"/>
      <c r="X32" s="99"/>
      <c r="Y32" s="99"/>
      <c r="Z32" s="66"/>
    </row>
    <row r="33" spans="1:26" ht="12.75" customHeight="1" x14ac:dyDescent="0.2">
      <c r="A33" s="118"/>
      <c r="B33" s="118"/>
      <c r="C33" s="99"/>
      <c r="D33" s="119"/>
      <c r="E33" s="99"/>
      <c r="F33" s="99"/>
      <c r="G33" s="99"/>
      <c r="H33" s="99"/>
      <c r="I33" s="99"/>
      <c r="J33" s="99"/>
      <c r="K33" s="99"/>
      <c r="L33" s="99"/>
      <c r="M33" s="99"/>
      <c r="N33" s="99"/>
      <c r="O33" s="99"/>
      <c r="P33" s="99"/>
      <c r="Q33" s="99"/>
      <c r="R33" s="99"/>
      <c r="S33" s="99"/>
      <c r="T33" s="99"/>
      <c r="U33" s="99"/>
      <c r="V33" s="99"/>
      <c r="W33" s="99"/>
      <c r="X33" s="99"/>
      <c r="Y33" s="99"/>
      <c r="Z33" s="66"/>
    </row>
    <row r="34" spans="1:26" ht="12.75" customHeight="1" x14ac:dyDescent="0.2">
      <c r="A34" s="118"/>
      <c r="B34" s="118"/>
      <c r="C34" s="99"/>
      <c r="D34" s="119"/>
      <c r="E34" s="99"/>
      <c r="F34" s="99"/>
      <c r="G34" s="99"/>
      <c r="H34" s="99"/>
      <c r="I34" s="99"/>
      <c r="J34" s="99"/>
      <c r="K34" s="99"/>
      <c r="L34" s="99"/>
      <c r="M34" s="99"/>
      <c r="N34" s="99"/>
      <c r="O34" s="99"/>
      <c r="P34" s="99"/>
      <c r="Q34" s="99"/>
      <c r="R34" s="99"/>
      <c r="S34" s="99"/>
      <c r="T34" s="99"/>
      <c r="U34" s="99"/>
      <c r="V34" s="99"/>
      <c r="W34" s="99"/>
      <c r="X34" s="99"/>
      <c r="Y34" s="99"/>
      <c r="Z34" s="66"/>
    </row>
    <row r="35" spans="1:26" ht="12.75" customHeight="1" x14ac:dyDescent="0.2">
      <c r="A35" s="118"/>
      <c r="B35" s="118"/>
      <c r="C35" s="99"/>
      <c r="D35" s="119"/>
      <c r="E35" s="99"/>
      <c r="F35" s="99"/>
      <c r="G35" s="99"/>
      <c r="H35" s="99"/>
      <c r="I35" s="99"/>
      <c r="J35" s="99"/>
      <c r="K35" s="99"/>
      <c r="L35" s="99"/>
      <c r="M35" s="99"/>
      <c r="N35" s="99"/>
      <c r="O35" s="99"/>
      <c r="P35" s="99"/>
      <c r="Q35" s="99"/>
      <c r="R35" s="99"/>
      <c r="S35" s="99"/>
      <c r="T35" s="99"/>
      <c r="U35" s="99"/>
      <c r="V35" s="99"/>
      <c r="W35" s="99"/>
      <c r="X35" s="99"/>
      <c r="Y35" s="99"/>
      <c r="Z35" s="66"/>
    </row>
    <row r="36" spans="1:26" ht="12.75" customHeight="1" x14ac:dyDescent="0.2">
      <c r="A36" s="118"/>
      <c r="B36" s="118"/>
      <c r="C36" s="99"/>
      <c r="D36" s="119"/>
      <c r="E36" s="99"/>
      <c r="F36" s="99"/>
      <c r="G36" s="99"/>
      <c r="H36" s="99"/>
      <c r="I36" s="99"/>
      <c r="J36" s="99"/>
      <c r="K36" s="99"/>
      <c r="L36" s="99"/>
      <c r="M36" s="99"/>
      <c r="N36" s="99"/>
      <c r="O36" s="99"/>
      <c r="P36" s="99"/>
      <c r="Q36" s="99"/>
      <c r="R36" s="99"/>
      <c r="S36" s="99"/>
      <c r="T36" s="99"/>
      <c r="U36" s="99"/>
      <c r="V36" s="99"/>
      <c r="W36" s="99"/>
      <c r="X36" s="99"/>
      <c r="Y36" s="99"/>
      <c r="Z36" s="66"/>
    </row>
    <row r="37" spans="1:26" ht="12.75" customHeight="1" x14ac:dyDescent="0.2">
      <c r="A37" s="118"/>
      <c r="B37" s="118"/>
      <c r="C37" s="99"/>
      <c r="D37" s="119"/>
      <c r="E37" s="99"/>
      <c r="F37" s="99"/>
      <c r="G37" s="99"/>
      <c r="H37" s="99"/>
      <c r="I37" s="99"/>
      <c r="J37" s="99"/>
      <c r="K37" s="99"/>
      <c r="L37" s="99"/>
      <c r="M37" s="99"/>
      <c r="N37" s="99"/>
      <c r="O37" s="99"/>
      <c r="P37" s="99"/>
      <c r="Q37" s="99"/>
      <c r="R37" s="99"/>
      <c r="S37" s="99"/>
      <c r="T37" s="99"/>
      <c r="U37" s="99"/>
      <c r="V37" s="99"/>
      <c r="W37" s="99"/>
      <c r="X37" s="99"/>
      <c r="Y37" s="99"/>
      <c r="Z37" s="66"/>
    </row>
    <row r="38" spans="1:26" ht="12.75" customHeight="1" x14ac:dyDescent="0.2">
      <c r="A38" s="118"/>
      <c r="B38" s="118"/>
      <c r="C38" s="99"/>
      <c r="D38" s="119"/>
      <c r="E38" s="99"/>
      <c r="F38" s="99"/>
      <c r="G38" s="99"/>
      <c r="H38" s="99"/>
      <c r="I38" s="99"/>
      <c r="J38" s="99"/>
      <c r="K38" s="99"/>
      <c r="L38" s="99"/>
      <c r="M38" s="99"/>
      <c r="N38" s="99"/>
      <c r="O38" s="99"/>
      <c r="P38" s="99"/>
      <c r="Q38" s="99"/>
      <c r="R38" s="99"/>
      <c r="S38" s="99"/>
      <c r="T38" s="99"/>
      <c r="U38" s="99"/>
      <c r="V38" s="99"/>
      <c r="W38" s="99"/>
      <c r="X38" s="99"/>
      <c r="Y38" s="99"/>
      <c r="Z38" s="66"/>
    </row>
    <row r="39" spans="1:26" ht="12.75" customHeight="1" x14ac:dyDescent="0.2">
      <c r="A39" s="118"/>
      <c r="B39" s="118"/>
      <c r="C39" s="99"/>
      <c r="D39" s="119"/>
      <c r="E39" s="99"/>
      <c r="F39" s="99"/>
      <c r="G39" s="99"/>
      <c r="H39" s="99"/>
      <c r="I39" s="99"/>
      <c r="J39" s="99"/>
      <c r="K39" s="99"/>
      <c r="L39" s="99"/>
      <c r="M39" s="99"/>
      <c r="N39" s="99"/>
      <c r="O39" s="99"/>
      <c r="P39" s="99"/>
      <c r="Q39" s="99"/>
      <c r="R39" s="99"/>
      <c r="S39" s="99"/>
      <c r="T39" s="99"/>
      <c r="U39" s="99"/>
      <c r="V39" s="99"/>
      <c r="W39" s="99"/>
      <c r="X39" s="99"/>
      <c r="Y39" s="99"/>
      <c r="Z39" s="66"/>
    </row>
    <row r="40" spans="1:26" ht="12.75" customHeight="1" x14ac:dyDescent="0.2">
      <c r="A40" s="118"/>
      <c r="B40" s="118"/>
      <c r="C40" s="99"/>
      <c r="D40" s="119"/>
      <c r="E40" s="99"/>
      <c r="F40" s="99"/>
      <c r="G40" s="99"/>
      <c r="H40" s="99"/>
      <c r="I40" s="99"/>
      <c r="J40" s="99"/>
      <c r="K40" s="99"/>
      <c r="L40" s="99"/>
      <c r="M40" s="99"/>
      <c r="N40" s="99"/>
      <c r="O40" s="99"/>
      <c r="P40" s="99"/>
      <c r="Q40" s="99"/>
      <c r="R40" s="99"/>
      <c r="S40" s="99"/>
      <c r="T40" s="99"/>
      <c r="U40" s="99"/>
      <c r="V40" s="99"/>
      <c r="W40" s="99"/>
      <c r="X40" s="99"/>
      <c r="Y40" s="99"/>
      <c r="Z40" s="66"/>
    </row>
    <row r="41" spans="1:26" ht="12.75" customHeight="1" x14ac:dyDescent="0.2">
      <c r="A41" s="118"/>
      <c r="B41" s="118"/>
      <c r="C41" s="99"/>
      <c r="D41" s="119"/>
      <c r="E41" s="99"/>
      <c r="F41" s="99"/>
      <c r="G41" s="99"/>
      <c r="H41" s="99"/>
      <c r="I41" s="99"/>
      <c r="J41" s="99"/>
      <c r="K41" s="99"/>
      <c r="L41" s="99"/>
      <c r="M41" s="99"/>
      <c r="N41" s="99"/>
      <c r="O41" s="99"/>
      <c r="P41" s="99"/>
      <c r="Q41" s="99"/>
      <c r="R41" s="99"/>
      <c r="S41" s="99"/>
      <c r="T41" s="99"/>
      <c r="U41" s="99"/>
      <c r="V41" s="99"/>
      <c r="W41" s="99"/>
      <c r="X41" s="99"/>
      <c r="Y41" s="99"/>
      <c r="Z41" s="66"/>
    </row>
    <row r="42" spans="1:26" ht="12.75" customHeight="1" x14ac:dyDescent="0.2">
      <c r="A42" s="118"/>
      <c r="B42" s="118"/>
      <c r="C42" s="99"/>
      <c r="D42" s="119"/>
      <c r="E42" s="99"/>
      <c r="F42" s="99"/>
      <c r="G42" s="99"/>
      <c r="H42" s="99"/>
      <c r="I42" s="99"/>
      <c r="J42" s="99"/>
      <c r="K42" s="99"/>
      <c r="L42" s="99"/>
      <c r="M42" s="99"/>
      <c r="N42" s="99"/>
      <c r="O42" s="99"/>
      <c r="P42" s="99"/>
      <c r="Q42" s="99"/>
      <c r="R42" s="99"/>
      <c r="S42" s="99"/>
      <c r="T42" s="99"/>
      <c r="U42" s="99"/>
      <c r="V42" s="99"/>
      <c r="W42" s="99"/>
      <c r="X42" s="99"/>
      <c r="Y42" s="99"/>
      <c r="Z42" s="66"/>
    </row>
    <row r="43" spans="1:26" ht="12.75" customHeight="1" x14ac:dyDescent="0.2">
      <c r="A43" s="118"/>
      <c r="B43" s="118"/>
      <c r="C43" s="99"/>
      <c r="D43" s="119"/>
      <c r="E43" s="99"/>
      <c r="F43" s="99"/>
      <c r="G43" s="99"/>
      <c r="H43" s="99"/>
      <c r="I43" s="99"/>
      <c r="J43" s="99"/>
      <c r="K43" s="99"/>
      <c r="L43" s="99"/>
      <c r="M43" s="99"/>
      <c r="N43" s="99"/>
      <c r="O43" s="99"/>
      <c r="P43" s="99"/>
      <c r="Q43" s="99"/>
      <c r="R43" s="99"/>
      <c r="S43" s="99"/>
      <c r="T43" s="99"/>
      <c r="U43" s="99"/>
      <c r="V43" s="99"/>
      <c r="W43" s="99"/>
      <c r="X43" s="99"/>
      <c r="Y43" s="99"/>
      <c r="Z43" s="66"/>
    </row>
    <row r="44" spans="1:26" ht="12.75" customHeight="1" x14ac:dyDescent="0.2">
      <c r="A44" s="118"/>
      <c r="B44" s="118"/>
      <c r="C44" s="99"/>
      <c r="D44" s="119"/>
      <c r="E44" s="99"/>
      <c r="F44" s="99"/>
      <c r="G44" s="99"/>
      <c r="H44" s="99"/>
      <c r="I44" s="99"/>
      <c r="J44" s="99"/>
      <c r="K44" s="99"/>
      <c r="L44" s="99"/>
      <c r="M44" s="99"/>
      <c r="N44" s="99"/>
      <c r="O44" s="99"/>
      <c r="P44" s="99"/>
      <c r="Q44" s="99"/>
      <c r="R44" s="99"/>
      <c r="S44" s="99"/>
      <c r="T44" s="99"/>
      <c r="U44" s="99"/>
      <c r="V44" s="99"/>
      <c r="W44" s="99"/>
      <c r="X44" s="99"/>
      <c r="Y44" s="99"/>
      <c r="Z44" s="66"/>
    </row>
    <row r="45" spans="1:26" ht="12.75" customHeight="1" x14ac:dyDescent="0.2">
      <c r="A45" s="118"/>
      <c r="B45" s="118"/>
      <c r="C45" s="99"/>
      <c r="D45" s="119"/>
      <c r="E45" s="99"/>
      <c r="F45" s="99"/>
      <c r="G45" s="99"/>
      <c r="H45" s="99"/>
      <c r="I45" s="99"/>
      <c r="J45" s="99"/>
      <c r="K45" s="99"/>
      <c r="L45" s="99"/>
      <c r="M45" s="99"/>
      <c r="N45" s="99"/>
      <c r="O45" s="99"/>
      <c r="P45" s="99"/>
      <c r="Q45" s="99"/>
      <c r="R45" s="99"/>
      <c r="S45" s="99"/>
      <c r="T45" s="99"/>
      <c r="U45" s="99"/>
      <c r="V45" s="99"/>
      <c r="W45" s="99"/>
      <c r="X45" s="99"/>
      <c r="Y45" s="99"/>
      <c r="Z45" s="66"/>
    </row>
    <row r="46" spans="1:26" ht="12.75" customHeight="1" x14ac:dyDescent="0.2">
      <c r="A46" s="118"/>
      <c r="B46" s="118"/>
      <c r="C46" s="99"/>
      <c r="D46" s="119"/>
      <c r="E46" s="99"/>
      <c r="F46" s="99"/>
      <c r="G46" s="99"/>
      <c r="H46" s="99"/>
      <c r="I46" s="99"/>
      <c r="J46" s="99"/>
      <c r="K46" s="99"/>
      <c r="L46" s="99"/>
      <c r="M46" s="99"/>
      <c r="N46" s="99"/>
      <c r="O46" s="99"/>
      <c r="P46" s="99"/>
      <c r="Q46" s="99"/>
      <c r="R46" s="99"/>
      <c r="S46" s="99"/>
      <c r="T46" s="99"/>
      <c r="U46" s="99"/>
      <c r="V46" s="99"/>
      <c r="W46" s="99"/>
      <c r="X46" s="99"/>
      <c r="Y46" s="99"/>
      <c r="Z46" s="66"/>
    </row>
    <row r="47" spans="1:26" ht="12.75" customHeight="1" x14ac:dyDescent="0.2">
      <c r="A47" s="118"/>
      <c r="B47" s="118"/>
      <c r="C47" s="99"/>
      <c r="D47" s="119"/>
      <c r="E47" s="99"/>
      <c r="F47" s="99"/>
      <c r="G47" s="99"/>
      <c r="H47" s="99"/>
      <c r="I47" s="99"/>
      <c r="J47" s="99"/>
      <c r="K47" s="99"/>
      <c r="L47" s="99"/>
      <c r="M47" s="99"/>
      <c r="N47" s="99"/>
      <c r="O47" s="99"/>
      <c r="P47" s="99"/>
      <c r="Q47" s="99"/>
      <c r="R47" s="99"/>
      <c r="S47" s="99"/>
      <c r="T47" s="99"/>
      <c r="U47" s="99"/>
      <c r="V47" s="99"/>
      <c r="W47" s="99"/>
      <c r="X47" s="99"/>
      <c r="Y47" s="99"/>
      <c r="Z47" s="66"/>
    </row>
    <row r="48" spans="1:26" ht="12.75" customHeight="1" x14ac:dyDescent="0.2">
      <c r="A48" s="118"/>
      <c r="B48" s="118"/>
      <c r="C48" s="99"/>
      <c r="D48" s="119"/>
      <c r="E48" s="99"/>
      <c r="F48" s="99"/>
      <c r="G48" s="99"/>
      <c r="H48" s="99"/>
      <c r="I48" s="99"/>
      <c r="J48" s="99"/>
      <c r="K48" s="99"/>
      <c r="L48" s="99"/>
      <c r="M48" s="99"/>
      <c r="N48" s="99"/>
      <c r="O48" s="99"/>
      <c r="P48" s="99"/>
      <c r="Q48" s="99"/>
      <c r="R48" s="99"/>
      <c r="S48" s="99"/>
      <c r="T48" s="99"/>
      <c r="U48" s="99"/>
      <c r="V48" s="99"/>
      <c r="W48" s="99"/>
      <c r="X48" s="99"/>
      <c r="Y48" s="99"/>
      <c r="Z48" s="66"/>
    </row>
    <row r="49" spans="1:26" ht="12.75" customHeight="1" x14ac:dyDescent="0.2">
      <c r="A49" s="118"/>
      <c r="B49" s="118"/>
      <c r="C49" s="99"/>
      <c r="D49" s="119"/>
      <c r="E49" s="99"/>
      <c r="F49" s="99"/>
      <c r="G49" s="99"/>
      <c r="H49" s="99"/>
      <c r="I49" s="99"/>
      <c r="J49" s="99"/>
      <c r="K49" s="99"/>
      <c r="L49" s="99"/>
      <c r="M49" s="99"/>
      <c r="N49" s="99"/>
      <c r="O49" s="99"/>
      <c r="P49" s="99"/>
      <c r="Q49" s="99"/>
      <c r="R49" s="99"/>
      <c r="S49" s="99"/>
      <c r="T49" s="99"/>
      <c r="U49" s="99"/>
      <c r="V49" s="99"/>
      <c r="W49" s="99"/>
      <c r="X49" s="99"/>
      <c r="Y49" s="99"/>
      <c r="Z49" s="66"/>
    </row>
    <row r="50" spans="1:26" ht="12.75" customHeight="1" x14ac:dyDescent="0.2">
      <c r="A50" s="118"/>
      <c r="B50" s="118"/>
      <c r="C50" s="99"/>
      <c r="D50" s="119"/>
      <c r="E50" s="99"/>
      <c r="F50" s="99"/>
      <c r="G50" s="99"/>
      <c r="H50" s="99"/>
      <c r="I50" s="99"/>
      <c r="J50" s="99"/>
      <c r="K50" s="99"/>
      <c r="L50" s="99"/>
      <c r="M50" s="99"/>
      <c r="N50" s="99"/>
      <c r="O50" s="99"/>
      <c r="P50" s="99"/>
      <c r="Q50" s="99"/>
      <c r="R50" s="99"/>
      <c r="S50" s="99"/>
      <c r="T50" s="99"/>
      <c r="U50" s="99"/>
      <c r="V50" s="99"/>
      <c r="W50" s="99"/>
      <c r="X50" s="99"/>
      <c r="Y50" s="99"/>
      <c r="Z50" s="66"/>
    </row>
    <row r="51" spans="1:26" ht="12.75" customHeight="1" x14ac:dyDescent="0.2">
      <c r="A51" s="118"/>
      <c r="B51" s="118"/>
      <c r="C51" s="99"/>
      <c r="D51" s="119"/>
      <c r="E51" s="99"/>
      <c r="F51" s="99"/>
      <c r="G51" s="99"/>
      <c r="H51" s="99"/>
      <c r="I51" s="99"/>
      <c r="J51" s="99"/>
      <c r="K51" s="99"/>
      <c r="L51" s="99"/>
      <c r="M51" s="99"/>
      <c r="N51" s="99"/>
      <c r="O51" s="99"/>
      <c r="P51" s="99"/>
      <c r="Q51" s="99"/>
      <c r="R51" s="99"/>
      <c r="S51" s="99"/>
      <c r="T51" s="99"/>
      <c r="U51" s="99"/>
      <c r="V51" s="99"/>
      <c r="W51" s="99"/>
      <c r="X51" s="99"/>
      <c r="Y51" s="99"/>
      <c r="Z51" s="66"/>
    </row>
    <row r="52" spans="1:26" ht="12.75" customHeight="1" x14ac:dyDescent="0.2">
      <c r="A52" s="118"/>
      <c r="B52" s="118"/>
      <c r="C52" s="99"/>
      <c r="D52" s="119"/>
      <c r="E52" s="99"/>
      <c r="F52" s="99"/>
      <c r="G52" s="99"/>
      <c r="H52" s="99"/>
      <c r="I52" s="99"/>
      <c r="J52" s="99"/>
      <c r="K52" s="99"/>
      <c r="L52" s="99"/>
      <c r="M52" s="99"/>
      <c r="N52" s="99"/>
      <c r="O52" s="99"/>
      <c r="P52" s="99"/>
      <c r="Q52" s="99"/>
      <c r="R52" s="99"/>
      <c r="S52" s="99"/>
      <c r="T52" s="99"/>
      <c r="U52" s="99"/>
      <c r="V52" s="99"/>
      <c r="W52" s="99"/>
      <c r="X52" s="99"/>
      <c r="Y52" s="99"/>
      <c r="Z52" s="66"/>
    </row>
    <row r="53" spans="1:26" ht="12.75" customHeight="1" x14ac:dyDescent="0.2">
      <c r="A53" s="118"/>
      <c r="B53" s="118"/>
      <c r="C53" s="99"/>
      <c r="D53" s="119"/>
      <c r="E53" s="99"/>
      <c r="F53" s="99"/>
      <c r="G53" s="99"/>
      <c r="H53" s="99"/>
      <c r="I53" s="99"/>
      <c r="J53" s="99"/>
      <c r="K53" s="99"/>
      <c r="L53" s="99"/>
      <c r="M53" s="99"/>
      <c r="N53" s="99"/>
      <c r="O53" s="99"/>
      <c r="P53" s="99"/>
      <c r="Q53" s="99"/>
      <c r="R53" s="99"/>
      <c r="S53" s="99"/>
      <c r="T53" s="99"/>
      <c r="U53" s="99"/>
      <c r="V53" s="99"/>
      <c r="W53" s="99"/>
      <c r="X53" s="99"/>
      <c r="Y53" s="99"/>
      <c r="Z53" s="66"/>
    </row>
    <row r="54" spans="1:26" ht="12.75" customHeight="1" x14ac:dyDescent="0.2">
      <c r="A54" s="118"/>
      <c r="B54" s="118"/>
      <c r="C54" s="99"/>
      <c r="D54" s="119"/>
      <c r="E54" s="99"/>
      <c r="F54" s="99"/>
      <c r="G54" s="99"/>
      <c r="H54" s="99"/>
      <c r="I54" s="99"/>
      <c r="J54" s="99"/>
      <c r="K54" s="99"/>
      <c r="L54" s="99"/>
      <c r="M54" s="99"/>
      <c r="N54" s="99"/>
      <c r="O54" s="99"/>
      <c r="P54" s="99"/>
      <c r="Q54" s="99"/>
      <c r="R54" s="99"/>
      <c r="S54" s="99"/>
      <c r="T54" s="99"/>
      <c r="U54" s="99"/>
      <c r="V54" s="99"/>
      <c r="W54" s="99"/>
      <c r="X54" s="99"/>
      <c r="Y54" s="99"/>
      <c r="Z54" s="66"/>
    </row>
    <row r="55" spans="1:26" ht="12.75" customHeight="1" x14ac:dyDescent="0.2">
      <c r="A55" s="118"/>
      <c r="B55" s="118"/>
      <c r="C55" s="99"/>
      <c r="D55" s="119"/>
      <c r="E55" s="99"/>
      <c r="F55" s="99"/>
      <c r="G55" s="99"/>
      <c r="H55" s="99"/>
      <c r="I55" s="99"/>
      <c r="J55" s="99"/>
      <c r="K55" s="99"/>
      <c r="L55" s="99"/>
      <c r="M55" s="99"/>
      <c r="N55" s="99"/>
      <c r="O55" s="99"/>
      <c r="P55" s="99"/>
      <c r="Q55" s="99"/>
      <c r="R55" s="99"/>
      <c r="S55" s="99"/>
      <c r="T55" s="99"/>
      <c r="U55" s="99"/>
      <c r="V55" s="99"/>
      <c r="W55" s="99"/>
      <c r="X55" s="99"/>
      <c r="Y55" s="99"/>
      <c r="Z55" s="66"/>
    </row>
    <row r="56" spans="1:26" ht="12.75" customHeight="1" x14ac:dyDescent="0.2">
      <c r="A56" s="118"/>
      <c r="B56" s="118"/>
      <c r="C56" s="99"/>
      <c r="D56" s="119"/>
      <c r="E56" s="99"/>
      <c r="F56" s="99"/>
      <c r="G56" s="99"/>
      <c r="H56" s="99"/>
      <c r="I56" s="99"/>
      <c r="J56" s="99"/>
      <c r="K56" s="99"/>
      <c r="L56" s="99"/>
      <c r="M56" s="99"/>
      <c r="N56" s="99"/>
      <c r="O56" s="99"/>
      <c r="P56" s="99"/>
      <c r="Q56" s="99"/>
      <c r="R56" s="99"/>
      <c r="S56" s="99"/>
      <c r="T56" s="99"/>
      <c r="U56" s="99"/>
      <c r="V56" s="99"/>
      <c r="W56" s="99"/>
      <c r="X56" s="99"/>
      <c r="Y56" s="99"/>
      <c r="Z56" s="66"/>
    </row>
    <row r="57" spans="1:26" ht="12.75" customHeight="1" x14ac:dyDescent="0.2">
      <c r="A57" s="118"/>
      <c r="B57" s="118"/>
      <c r="C57" s="99"/>
      <c r="D57" s="119"/>
      <c r="E57" s="99"/>
      <c r="F57" s="99"/>
      <c r="G57" s="99"/>
      <c r="H57" s="99"/>
      <c r="I57" s="99"/>
      <c r="J57" s="99"/>
      <c r="K57" s="99"/>
      <c r="L57" s="99"/>
      <c r="M57" s="99"/>
      <c r="N57" s="99"/>
      <c r="O57" s="99"/>
      <c r="P57" s="99"/>
      <c r="Q57" s="99"/>
      <c r="R57" s="99"/>
      <c r="S57" s="99"/>
      <c r="T57" s="99"/>
      <c r="U57" s="99"/>
      <c r="V57" s="99"/>
      <c r="W57" s="99"/>
      <c r="X57" s="99"/>
      <c r="Y57" s="99"/>
      <c r="Z57" s="66"/>
    </row>
    <row r="58" spans="1:26" ht="12.75" customHeight="1" x14ac:dyDescent="0.2">
      <c r="A58" s="118"/>
      <c r="B58" s="118"/>
      <c r="C58" s="99"/>
      <c r="D58" s="119"/>
      <c r="E58" s="99"/>
      <c r="F58" s="99"/>
      <c r="G58" s="99"/>
      <c r="H58" s="99"/>
      <c r="I58" s="99"/>
      <c r="J58" s="99"/>
      <c r="K58" s="99"/>
      <c r="L58" s="99"/>
      <c r="M58" s="99"/>
      <c r="N58" s="99"/>
      <c r="O58" s="99"/>
      <c r="P58" s="99"/>
      <c r="Q58" s="99"/>
      <c r="R58" s="99"/>
      <c r="S58" s="99"/>
      <c r="T58" s="99"/>
      <c r="U58" s="99"/>
      <c r="V58" s="99"/>
      <c r="W58" s="99"/>
      <c r="X58" s="99"/>
      <c r="Y58" s="99"/>
      <c r="Z58" s="66"/>
    </row>
    <row r="59" spans="1:26" ht="12.75" customHeight="1" x14ac:dyDescent="0.2">
      <c r="A59" s="118"/>
      <c r="B59" s="118"/>
      <c r="C59" s="99"/>
      <c r="D59" s="119"/>
      <c r="E59" s="99"/>
      <c r="F59" s="99"/>
      <c r="G59" s="99"/>
      <c r="H59" s="99"/>
      <c r="I59" s="99"/>
      <c r="J59" s="99"/>
      <c r="K59" s="99"/>
      <c r="L59" s="99"/>
      <c r="M59" s="99"/>
      <c r="N59" s="99"/>
      <c r="O59" s="99"/>
      <c r="P59" s="99"/>
      <c r="Q59" s="99"/>
      <c r="R59" s="99"/>
      <c r="S59" s="99"/>
      <c r="T59" s="99"/>
      <c r="U59" s="99"/>
      <c r="V59" s="99"/>
      <c r="W59" s="99"/>
      <c r="X59" s="99"/>
      <c r="Y59" s="99"/>
      <c r="Z59" s="66"/>
    </row>
    <row r="60" spans="1:26" ht="12.75" customHeight="1" x14ac:dyDescent="0.2">
      <c r="A60" s="118"/>
      <c r="B60" s="118"/>
      <c r="C60" s="99"/>
      <c r="D60" s="119"/>
      <c r="E60" s="99"/>
      <c r="F60" s="99"/>
      <c r="G60" s="99"/>
      <c r="H60" s="99"/>
      <c r="I60" s="99"/>
      <c r="J60" s="99"/>
      <c r="K60" s="99"/>
      <c r="L60" s="99"/>
      <c r="M60" s="99"/>
      <c r="N60" s="99"/>
      <c r="O60" s="99"/>
      <c r="P60" s="99"/>
      <c r="Q60" s="99"/>
      <c r="R60" s="99"/>
      <c r="S60" s="99"/>
      <c r="T60" s="99"/>
      <c r="U60" s="99"/>
      <c r="V60" s="99"/>
      <c r="W60" s="99"/>
      <c r="X60" s="99"/>
      <c r="Y60" s="99"/>
      <c r="Z60" s="66"/>
    </row>
    <row r="61" spans="1:26" ht="12.75" customHeight="1" x14ac:dyDescent="0.2">
      <c r="A61" s="118"/>
      <c r="B61" s="118"/>
      <c r="C61" s="99"/>
      <c r="D61" s="119"/>
      <c r="E61" s="99"/>
      <c r="F61" s="99"/>
      <c r="G61" s="99"/>
      <c r="H61" s="99"/>
      <c r="I61" s="99"/>
      <c r="J61" s="99"/>
      <c r="K61" s="99"/>
      <c r="L61" s="99"/>
      <c r="M61" s="99"/>
      <c r="N61" s="99"/>
      <c r="O61" s="99"/>
      <c r="P61" s="99"/>
      <c r="Q61" s="99"/>
      <c r="R61" s="99"/>
      <c r="S61" s="99"/>
      <c r="T61" s="99"/>
      <c r="U61" s="99"/>
      <c r="V61" s="99"/>
      <c r="W61" s="99"/>
      <c r="X61" s="99"/>
      <c r="Y61" s="99"/>
      <c r="Z61" s="66"/>
    </row>
    <row r="62" spans="1:26" ht="12.75" customHeight="1" x14ac:dyDescent="0.2">
      <c r="A62" s="118"/>
      <c r="B62" s="118"/>
      <c r="C62" s="99"/>
      <c r="D62" s="119"/>
      <c r="E62" s="99"/>
      <c r="F62" s="99"/>
      <c r="G62" s="99"/>
      <c r="H62" s="99"/>
      <c r="I62" s="99"/>
      <c r="J62" s="99"/>
      <c r="K62" s="99"/>
      <c r="L62" s="99"/>
      <c r="M62" s="99"/>
      <c r="N62" s="99"/>
      <c r="O62" s="99"/>
      <c r="P62" s="99"/>
      <c r="Q62" s="99"/>
      <c r="R62" s="99"/>
      <c r="S62" s="99"/>
      <c r="T62" s="99"/>
      <c r="U62" s="99"/>
      <c r="V62" s="99"/>
      <c r="W62" s="99"/>
      <c r="X62" s="99"/>
      <c r="Y62" s="99"/>
      <c r="Z62" s="66"/>
    </row>
    <row r="63" spans="1:26" ht="12.75" customHeight="1" x14ac:dyDescent="0.2">
      <c r="A63" s="118"/>
      <c r="B63" s="118"/>
      <c r="C63" s="99"/>
      <c r="D63" s="119"/>
      <c r="E63" s="99"/>
      <c r="F63" s="99"/>
      <c r="G63" s="99"/>
      <c r="H63" s="99"/>
      <c r="I63" s="99"/>
      <c r="J63" s="99"/>
      <c r="K63" s="99"/>
      <c r="L63" s="99"/>
      <c r="M63" s="99"/>
      <c r="N63" s="99"/>
      <c r="O63" s="99"/>
      <c r="P63" s="99"/>
      <c r="Q63" s="99"/>
      <c r="R63" s="99"/>
      <c r="S63" s="99"/>
      <c r="T63" s="99"/>
      <c r="U63" s="99"/>
      <c r="V63" s="99"/>
      <c r="W63" s="99"/>
      <c r="X63" s="99"/>
      <c r="Y63" s="99"/>
      <c r="Z63" s="66"/>
    </row>
    <row r="64" spans="1:26" ht="12.75" customHeight="1" x14ac:dyDescent="0.2">
      <c r="A64" s="118"/>
      <c r="B64" s="118"/>
      <c r="C64" s="99"/>
      <c r="D64" s="119"/>
      <c r="E64" s="99"/>
      <c r="F64" s="99"/>
      <c r="G64" s="99"/>
      <c r="H64" s="99"/>
      <c r="I64" s="99"/>
      <c r="J64" s="99"/>
      <c r="K64" s="99"/>
      <c r="L64" s="99"/>
      <c r="M64" s="99"/>
      <c r="N64" s="99"/>
      <c r="O64" s="99"/>
      <c r="P64" s="99"/>
      <c r="Q64" s="99"/>
      <c r="R64" s="99"/>
      <c r="S64" s="99"/>
      <c r="T64" s="99"/>
      <c r="U64" s="99"/>
      <c r="V64" s="99"/>
      <c r="W64" s="99"/>
      <c r="X64" s="99"/>
      <c r="Y64" s="99"/>
      <c r="Z64" s="66"/>
    </row>
    <row r="65" spans="1:26" ht="12.75" customHeight="1" x14ac:dyDescent="0.2">
      <c r="A65" s="118"/>
      <c r="B65" s="118"/>
      <c r="C65" s="99"/>
      <c r="D65" s="119"/>
      <c r="E65" s="99"/>
      <c r="F65" s="99"/>
      <c r="G65" s="99"/>
      <c r="H65" s="99"/>
      <c r="I65" s="99"/>
      <c r="J65" s="99"/>
      <c r="K65" s="99"/>
      <c r="L65" s="99"/>
      <c r="M65" s="99"/>
      <c r="N65" s="99"/>
      <c r="O65" s="99"/>
      <c r="P65" s="99"/>
      <c r="Q65" s="99"/>
      <c r="R65" s="99"/>
      <c r="S65" s="99"/>
      <c r="T65" s="99"/>
      <c r="U65" s="99"/>
      <c r="V65" s="99"/>
      <c r="W65" s="99"/>
      <c r="X65" s="99"/>
      <c r="Y65" s="99"/>
      <c r="Z65" s="66"/>
    </row>
    <row r="66" spans="1:26" ht="12.75" customHeight="1" x14ac:dyDescent="0.2">
      <c r="A66" s="118"/>
      <c r="B66" s="118"/>
      <c r="C66" s="99"/>
      <c r="D66" s="119"/>
      <c r="E66" s="99"/>
      <c r="F66" s="99"/>
      <c r="G66" s="99"/>
      <c r="H66" s="99"/>
      <c r="I66" s="99"/>
      <c r="J66" s="99"/>
      <c r="K66" s="99"/>
      <c r="L66" s="99"/>
      <c r="M66" s="99"/>
      <c r="N66" s="99"/>
      <c r="O66" s="99"/>
      <c r="P66" s="99"/>
      <c r="Q66" s="99"/>
      <c r="R66" s="99"/>
      <c r="S66" s="99"/>
      <c r="T66" s="99"/>
      <c r="U66" s="99"/>
      <c r="V66" s="99"/>
      <c r="W66" s="99"/>
      <c r="X66" s="99"/>
      <c r="Y66" s="99"/>
      <c r="Z66" s="66"/>
    </row>
    <row r="67" spans="1:26" ht="12.75" customHeight="1" x14ac:dyDescent="0.2">
      <c r="A67" s="118"/>
      <c r="B67" s="118"/>
      <c r="C67" s="99"/>
      <c r="D67" s="119"/>
      <c r="E67" s="99"/>
      <c r="F67" s="99"/>
      <c r="G67" s="99"/>
      <c r="H67" s="99"/>
      <c r="I67" s="99"/>
      <c r="J67" s="99"/>
      <c r="K67" s="99"/>
      <c r="L67" s="99"/>
      <c r="M67" s="99"/>
      <c r="N67" s="99"/>
      <c r="O67" s="99"/>
      <c r="P67" s="99"/>
      <c r="Q67" s="99"/>
      <c r="R67" s="99"/>
      <c r="S67" s="99"/>
      <c r="T67" s="99"/>
      <c r="U67" s="99"/>
      <c r="V67" s="99"/>
      <c r="W67" s="99"/>
      <c r="X67" s="99"/>
      <c r="Y67" s="99"/>
      <c r="Z67" s="66"/>
    </row>
    <row r="68" spans="1:26" ht="12.75" customHeight="1" x14ac:dyDescent="0.2">
      <c r="A68" s="118"/>
      <c r="B68" s="118"/>
      <c r="C68" s="99"/>
      <c r="D68" s="119"/>
      <c r="E68" s="99"/>
      <c r="F68" s="99"/>
      <c r="G68" s="99"/>
      <c r="H68" s="99"/>
      <c r="I68" s="99"/>
      <c r="J68" s="99"/>
      <c r="K68" s="99"/>
      <c r="L68" s="99"/>
      <c r="M68" s="99"/>
      <c r="N68" s="99"/>
      <c r="O68" s="99"/>
      <c r="P68" s="99"/>
      <c r="Q68" s="99"/>
      <c r="R68" s="99"/>
      <c r="S68" s="99"/>
      <c r="T68" s="99"/>
      <c r="U68" s="99"/>
      <c r="V68" s="99"/>
      <c r="W68" s="99"/>
      <c r="X68" s="99"/>
      <c r="Y68" s="99"/>
      <c r="Z68" s="66"/>
    </row>
    <row r="69" spans="1:26" ht="12.75" customHeight="1" x14ac:dyDescent="0.2">
      <c r="A69" s="118"/>
      <c r="B69" s="118"/>
      <c r="C69" s="99"/>
      <c r="D69" s="119"/>
      <c r="E69" s="99"/>
      <c r="F69" s="99"/>
      <c r="G69" s="99"/>
      <c r="H69" s="99"/>
      <c r="I69" s="99"/>
      <c r="J69" s="99"/>
      <c r="K69" s="99"/>
      <c r="L69" s="99"/>
      <c r="M69" s="99"/>
      <c r="N69" s="99"/>
      <c r="O69" s="99"/>
      <c r="P69" s="99"/>
      <c r="Q69" s="99"/>
      <c r="R69" s="99"/>
      <c r="S69" s="99"/>
      <c r="T69" s="99"/>
      <c r="U69" s="99"/>
      <c r="V69" s="99"/>
      <c r="W69" s="99"/>
      <c r="X69" s="99"/>
      <c r="Y69" s="99"/>
      <c r="Z69" s="66"/>
    </row>
    <row r="70" spans="1:26" ht="12.75" customHeight="1" x14ac:dyDescent="0.2">
      <c r="A70" s="118"/>
      <c r="B70" s="118"/>
      <c r="C70" s="99"/>
      <c r="D70" s="119"/>
      <c r="E70" s="99"/>
      <c r="F70" s="99"/>
      <c r="G70" s="99"/>
      <c r="H70" s="99"/>
      <c r="I70" s="99"/>
      <c r="J70" s="99"/>
      <c r="K70" s="99"/>
      <c r="L70" s="99"/>
      <c r="M70" s="99"/>
      <c r="N70" s="99"/>
      <c r="O70" s="99"/>
      <c r="P70" s="99"/>
      <c r="Q70" s="99"/>
      <c r="R70" s="99"/>
      <c r="S70" s="99"/>
      <c r="T70" s="99"/>
      <c r="U70" s="99"/>
      <c r="V70" s="99"/>
      <c r="W70" s="99"/>
      <c r="X70" s="99"/>
      <c r="Y70" s="99"/>
      <c r="Z70" s="66"/>
    </row>
    <row r="71" spans="1:26" ht="12.75" customHeight="1" x14ac:dyDescent="0.2">
      <c r="A71" s="118"/>
      <c r="B71" s="118"/>
      <c r="C71" s="99"/>
      <c r="D71" s="119"/>
      <c r="E71" s="99"/>
      <c r="F71" s="99"/>
      <c r="G71" s="99"/>
      <c r="H71" s="99"/>
      <c r="I71" s="99"/>
      <c r="J71" s="99"/>
      <c r="K71" s="99"/>
      <c r="L71" s="99"/>
      <c r="M71" s="99"/>
      <c r="N71" s="99"/>
      <c r="O71" s="99"/>
      <c r="P71" s="99"/>
      <c r="Q71" s="99"/>
      <c r="R71" s="99"/>
      <c r="S71" s="99"/>
      <c r="T71" s="99"/>
      <c r="U71" s="99"/>
      <c r="V71" s="99"/>
      <c r="W71" s="99"/>
      <c r="X71" s="99"/>
      <c r="Y71" s="99"/>
      <c r="Z71" s="66"/>
    </row>
    <row r="72" spans="1:26" ht="12.75" customHeight="1" x14ac:dyDescent="0.2">
      <c r="A72" s="118"/>
      <c r="B72" s="118"/>
      <c r="C72" s="99"/>
      <c r="D72" s="119"/>
      <c r="E72" s="99"/>
      <c r="F72" s="99"/>
      <c r="G72" s="99"/>
      <c r="H72" s="99"/>
      <c r="I72" s="99"/>
      <c r="J72" s="99"/>
      <c r="K72" s="99"/>
      <c r="L72" s="99"/>
      <c r="M72" s="99"/>
      <c r="N72" s="99"/>
      <c r="O72" s="99"/>
      <c r="P72" s="99"/>
      <c r="Q72" s="99"/>
      <c r="R72" s="99"/>
      <c r="S72" s="99"/>
      <c r="T72" s="99"/>
      <c r="U72" s="99"/>
      <c r="V72" s="99"/>
      <c r="W72" s="99"/>
      <c r="X72" s="99"/>
      <c r="Y72" s="99"/>
      <c r="Z72" s="66"/>
    </row>
    <row r="73" spans="1:26" ht="12.75" customHeight="1" x14ac:dyDescent="0.2">
      <c r="A73" s="118"/>
      <c r="B73" s="118"/>
      <c r="C73" s="99"/>
      <c r="D73" s="119"/>
      <c r="E73" s="99"/>
      <c r="F73" s="99"/>
      <c r="G73" s="99"/>
      <c r="H73" s="99"/>
      <c r="I73" s="99"/>
      <c r="J73" s="99"/>
      <c r="K73" s="99"/>
      <c r="L73" s="99"/>
      <c r="M73" s="99"/>
      <c r="N73" s="99"/>
      <c r="O73" s="99"/>
      <c r="P73" s="99"/>
      <c r="Q73" s="99"/>
      <c r="R73" s="99"/>
      <c r="S73" s="99"/>
      <c r="T73" s="99"/>
      <c r="U73" s="99"/>
      <c r="V73" s="99"/>
      <c r="W73" s="99"/>
      <c r="X73" s="99"/>
      <c r="Y73" s="99"/>
      <c r="Z73" s="66"/>
    </row>
    <row r="74" spans="1:26" ht="12.75" customHeight="1" x14ac:dyDescent="0.2">
      <c r="A74" s="118"/>
      <c r="B74" s="118"/>
      <c r="C74" s="99"/>
      <c r="D74" s="119"/>
      <c r="E74" s="99"/>
      <c r="F74" s="99"/>
      <c r="G74" s="99"/>
      <c r="H74" s="99"/>
      <c r="I74" s="99"/>
      <c r="J74" s="99"/>
      <c r="K74" s="99"/>
      <c r="L74" s="99"/>
      <c r="M74" s="99"/>
      <c r="N74" s="99"/>
      <c r="O74" s="99"/>
      <c r="P74" s="99"/>
      <c r="Q74" s="99"/>
      <c r="R74" s="99"/>
      <c r="S74" s="99"/>
      <c r="T74" s="99"/>
      <c r="U74" s="99"/>
      <c r="V74" s="99"/>
      <c r="W74" s="99"/>
      <c r="X74" s="99"/>
      <c r="Y74" s="99"/>
      <c r="Z74" s="66"/>
    </row>
    <row r="75" spans="1:26" ht="12.75" customHeight="1" x14ac:dyDescent="0.2">
      <c r="A75" s="118"/>
      <c r="B75" s="118"/>
      <c r="C75" s="99"/>
      <c r="D75" s="119"/>
      <c r="E75" s="99"/>
      <c r="F75" s="99"/>
      <c r="G75" s="99"/>
      <c r="H75" s="99"/>
      <c r="I75" s="99"/>
      <c r="J75" s="99"/>
      <c r="K75" s="99"/>
      <c r="L75" s="99"/>
      <c r="M75" s="99"/>
      <c r="N75" s="99"/>
      <c r="O75" s="99"/>
      <c r="P75" s="99"/>
      <c r="Q75" s="99"/>
      <c r="R75" s="99"/>
      <c r="S75" s="99"/>
      <c r="T75" s="99"/>
      <c r="U75" s="99"/>
      <c r="V75" s="99"/>
      <c r="W75" s="99"/>
      <c r="X75" s="99"/>
      <c r="Y75" s="99"/>
      <c r="Z75" s="66"/>
    </row>
    <row r="76" spans="1:26" ht="12.75" customHeight="1" x14ac:dyDescent="0.2">
      <c r="A76" s="118"/>
      <c r="B76" s="118"/>
      <c r="C76" s="99"/>
      <c r="D76" s="119"/>
      <c r="E76" s="99"/>
      <c r="F76" s="99"/>
      <c r="G76" s="99"/>
      <c r="H76" s="99"/>
      <c r="I76" s="99"/>
      <c r="J76" s="99"/>
      <c r="K76" s="99"/>
      <c r="L76" s="99"/>
      <c r="M76" s="99"/>
      <c r="N76" s="99"/>
      <c r="O76" s="99"/>
      <c r="P76" s="99"/>
      <c r="Q76" s="99"/>
      <c r="R76" s="99"/>
      <c r="S76" s="99"/>
      <c r="T76" s="99"/>
      <c r="U76" s="99"/>
      <c r="V76" s="99"/>
      <c r="W76" s="99"/>
      <c r="X76" s="99"/>
      <c r="Y76" s="99"/>
      <c r="Z76" s="66"/>
    </row>
    <row r="77" spans="1:26" ht="12.75" customHeight="1" x14ac:dyDescent="0.2">
      <c r="A77" s="118"/>
      <c r="B77" s="118"/>
      <c r="C77" s="99"/>
      <c r="D77" s="119"/>
      <c r="E77" s="99"/>
      <c r="F77" s="99"/>
      <c r="G77" s="99"/>
      <c r="H77" s="99"/>
      <c r="I77" s="99"/>
      <c r="J77" s="99"/>
      <c r="K77" s="99"/>
      <c r="L77" s="99"/>
      <c r="M77" s="99"/>
      <c r="N77" s="99"/>
      <c r="O77" s="99"/>
      <c r="P77" s="99"/>
      <c r="Q77" s="99"/>
      <c r="R77" s="99"/>
      <c r="S77" s="99"/>
      <c r="T77" s="99"/>
      <c r="U77" s="99"/>
      <c r="V77" s="99"/>
      <c r="W77" s="99"/>
      <c r="X77" s="99"/>
      <c r="Y77" s="99"/>
      <c r="Z77" s="66"/>
    </row>
    <row r="78" spans="1:26" ht="12.75" customHeight="1" x14ac:dyDescent="0.2">
      <c r="A78" s="118"/>
      <c r="B78" s="118"/>
      <c r="C78" s="99"/>
      <c r="D78" s="119"/>
      <c r="E78" s="99"/>
      <c r="F78" s="99"/>
      <c r="G78" s="99"/>
      <c r="H78" s="99"/>
      <c r="I78" s="99"/>
      <c r="J78" s="99"/>
      <c r="K78" s="99"/>
      <c r="L78" s="99"/>
      <c r="M78" s="99"/>
      <c r="N78" s="99"/>
      <c r="O78" s="99"/>
      <c r="P78" s="99"/>
      <c r="Q78" s="99"/>
      <c r="R78" s="99"/>
      <c r="S78" s="99"/>
      <c r="T78" s="99"/>
      <c r="U78" s="99"/>
      <c r="V78" s="99"/>
      <c r="W78" s="99"/>
      <c r="X78" s="99"/>
      <c r="Y78" s="99"/>
      <c r="Z78" s="66"/>
    </row>
    <row r="79" spans="1:26" ht="12.75" customHeight="1" x14ac:dyDescent="0.2">
      <c r="A79" s="118"/>
      <c r="B79" s="118"/>
      <c r="C79" s="99"/>
      <c r="D79" s="119"/>
      <c r="E79" s="99"/>
      <c r="F79" s="99"/>
      <c r="G79" s="99"/>
      <c r="H79" s="99"/>
      <c r="I79" s="99"/>
      <c r="J79" s="99"/>
      <c r="K79" s="99"/>
      <c r="L79" s="99"/>
      <c r="M79" s="99"/>
      <c r="N79" s="99"/>
      <c r="O79" s="99"/>
      <c r="P79" s="99"/>
      <c r="Q79" s="99"/>
      <c r="R79" s="99"/>
      <c r="S79" s="99"/>
      <c r="T79" s="99"/>
      <c r="U79" s="99"/>
      <c r="V79" s="99"/>
      <c r="W79" s="99"/>
      <c r="X79" s="99"/>
      <c r="Y79" s="99"/>
      <c r="Z79" s="66"/>
    </row>
    <row r="80" spans="1:26" ht="12.75" customHeight="1" x14ac:dyDescent="0.2">
      <c r="A80" s="118"/>
      <c r="B80" s="118"/>
      <c r="C80" s="99"/>
      <c r="D80" s="119"/>
      <c r="E80" s="99"/>
      <c r="F80" s="99"/>
      <c r="G80" s="99"/>
      <c r="H80" s="99"/>
      <c r="I80" s="99"/>
      <c r="J80" s="99"/>
      <c r="K80" s="99"/>
      <c r="L80" s="99"/>
      <c r="M80" s="99"/>
      <c r="N80" s="99"/>
      <c r="O80" s="99"/>
      <c r="P80" s="99"/>
      <c r="Q80" s="99"/>
      <c r="R80" s="99"/>
      <c r="S80" s="99"/>
      <c r="T80" s="99"/>
      <c r="U80" s="99"/>
      <c r="V80" s="99"/>
      <c r="W80" s="99"/>
      <c r="X80" s="99"/>
      <c r="Y80" s="99"/>
      <c r="Z80" s="66"/>
    </row>
    <row r="81" spans="1:26" ht="12.75" customHeight="1" x14ac:dyDescent="0.2">
      <c r="A81" s="118"/>
      <c r="B81" s="118"/>
      <c r="C81" s="99"/>
      <c r="D81" s="119"/>
      <c r="E81" s="99"/>
      <c r="F81" s="99"/>
      <c r="G81" s="99"/>
      <c r="H81" s="99"/>
      <c r="I81" s="99"/>
      <c r="J81" s="99"/>
      <c r="K81" s="99"/>
      <c r="L81" s="99"/>
      <c r="M81" s="99"/>
      <c r="N81" s="99"/>
      <c r="O81" s="99"/>
      <c r="P81" s="99"/>
      <c r="Q81" s="99"/>
      <c r="R81" s="99"/>
      <c r="S81" s="99"/>
      <c r="T81" s="99"/>
      <c r="U81" s="99"/>
      <c r="V81" s="99"/>
      <c r="W81" s="99"/>
      <c r="X81" s="99"/>
      <c r="Y81" s="99"/>
      <c r="Z81" s="66"/>
    </row>
    <row r="82" spans="1:26" ht="12.75" customHeight="1" x14ac:dyDescent="0.2">
      <c r="A82" s="118"/>
      <c r="B82" s="118"/>
      <c r="C82" s="99"/>
      <c r="D82" s="119"/>
      <c r="E82" s="99"/>
      <c r="F82" s="99"/>
      <c r="G82" s="99"/>
      <c r="H82" s="99"/>
      <c r="I82" s="99"/>
      <c r="J82" s="99"/>
      <c r="K82" s="99"/>
      <c r="L82" s="99"/>
      <c r="M82" s="99"/>
      <c r="N82" s="99"/>
      <c r="O82" s="99"/>
      <c r="P82" s="99"/>
      <c r="Q82" s="99"/>
      <c r="R82" s="99"/>
      <c r="S82" s="99"/>
      <c r="T82" s="99"/>
      <c r="U82" s="99"/>
      <c r="V82" s="99"/>
      <c r="W82" s="99"/>
      <c r="X82" s="99"/>
      <c r="Y82" s="99"/>
      <c r="Z82" s="66"/>
    </row>
    <row r="83" spans="1:26" ht="12.75" customHeight="1" x14ac:dyDescent="0.2">
      <c r="A83" s="118"/>
      <c r="B83" s="118"/>
      <c r="C83" s="99"/>
      <c r="D83" s="119"/>
      <c r="E83" s="99"/>
      <c r="F83" s="99"/>
      <c r="G83" s="99"/>
      <c r="H83" s="99"/>
      <c r="I83" s="99"/>
      <c r="J83" s="99"/>
      <c r="K83" s="99"/>
      <c r="L83" s="99"/>
      <c r="M83" s="99"/>
      <c r="N83" s="99"/>
      <c r="O83" s="99"/>
      <c r="P83" s="99"/>
      <c r="Q83" s="99"/>
      <c r="R83" s="99"/>
      <c r="S83" s="99"/>
      <c r="T83" s="99"/>
      <c r="U83" s="99"/>
      <c r="V83" s="99"/>
      <c r="W83" s="99"/>
      <c r="X83" s="99"/>
      <c r="Y83" s="99"/>
      <c r="Z83" s="66"/>
    </row>
    <row r="84" spans="1:26" ht="12.75" customHeight="1" x14ac:dyDescent="0.2">
      <c r="A84" s="118"/>
      <c r="B84" s="118"/>
      <c r="C84" s="99"/>
      <c r="D84" s="119"/>
      <c r="E84" s="99"/>
      <c r="F84" s="99"/>
      <c r="G84" s="99"/>
      <c r="H84" s="99"/>
      <c r="I84" s="99"/>
      <c r="J84" s="99"/>
      <c r="K84" s="99"/>
      <c r="L84" s="99"/>
      <c r="M84" s="99"/>
      <c r="N84" s="99"/>
      <c r="O84" s="99"/>
      <c r="P84" s="99"/>
      <c r="Q84" s="99"/>
      <c r="R84" s="99"/>
      <c r="S84" s="99"/>
      <c r="T84" s="99"/>
      <c r="U84" s="99"/>
      <c r="V84" s="99"/>
      <c r="W84" s="99"/>
      <c r="X84" s="99"/>
      <c r="Y84" s="99"/>
      <c r="Z84" s="66"/>
    </row>
    <row r="85" spans="1:26" ht="12.75" customHeight="1" x14ac:dyDescent="0.2">
      <c r="A85" s="118"/>
      <c r="B85" s="118"/>
      <c r="C85" s="99"/>
      <c r="D85" s="119"/>
      <c r="E85" s="99"/>
      <c r="F85" s="99"/>
      <c r="G85" s="99"/>
      <c r="H85" s="99"/>
      <c r="I85" s="99"/>
      <c r="J85" s="99"/>
      <c r="K85" s="99"/>
      <c r="L85" s="99"/>
      <c r="M85" s="99"/>
      <c r="N85" s="99"/>
      <c r="O85" s="99"/>
      <c r="P85" s="99"/>
      <c r="Q85" s="99"/>
      <c r="R85" s="99"/>
      <c r="S85" s="99"/>
      <c r="T85" s="99"/>
      <c r="U85" s="99"/>
      <c r="V85" s="99"/>
      <c r="W85" s="99"/>
      <c r="X85" s="99"/>
      <c r="Y85" s="99"/>
      <c r="Z85" s="66"/>
    </row>
    <row r="86" spans="1:26" ht="12.75" customHeight="1" x14ac:dyDescent="0.2">
      <c r="A86" s="118"/>
      <c r="B86" s="118"/>
      <c r="C86" s="99"/>
      <c r="D86" s="119"/>
      <c r="E86" s="99"/>
      <c r="F86" s="99"/>
      <c r="G86" s="99"/>
      <c r="H86" s="99"/>
      <c r="I86" s="99"/>
      <c r="J86" s="99"/>
      <c r="K86" s="99"/>
      <c r="L86" s="99"/>
      <c r="M86" s="99"/>
      <c r="N86" s="99"/>
      <c r="O86" s="99"/>
      <c r="P86" s="99"/>
      <c r="Q86" s="99"/>
      <c r="R86" s="99"/>
      <c r="S86" s="99"/>
      <c r="T86" s="99"/>
      <c r="U86" s="99"/>
      <c r="V86" s="99"/>
      <c r="W86" s="99"/>
      <c r="X86" s="99"/>
      <c r="Y86" s="99"/>
      <c r="Z86" s="66"/>
    </row>
    <row r="87" spans="1:26" ht="12.75" customHeight="1" x14ac:dyDescent="0.2">
      <c r="A87" s="118"/>
      <c r="B87" s="118"/>
      <c r="C87" s="99"/>
      <c r="D87" s="119"/>
      <c r="E87" s="99"/>
      <c r="F87" s="99"/>
      <c r="G87" s="99"/>
      <c r="H87" s="99"/>
      <c r="I87" s="99"/>
      <c r="J87" s="99"/>
      <c r="K87" s="99"/>
      <c r="L87" s="99"/>
      <c r="M87" s="99"/>
      <c r="N87" s="99"/>
      <c r="O87" s="99"/>
      <c r="P87" s="99"/>
      <c r="Q87" s="99"/>
      <c r="R87" s="99"/>
      <c r="S87" s="99"/>
      <c r="T87" s="99"/>
      <c r="U87" s="99"/>
      <c r="V87" s="99"/>
      <c r="W87" s="99"/>
      <c r="X87" s="99"/>
      <c r="Y87" s="99"/>
      <c r="Z87" s="66"/>
    </row>
    <row r="88" spans="1:26" ht="12.75" customHeight="1" x14ac:dyDescent="0.2">
      <c r="A88" s="118"/>
      <c r="B88" s="118"/>
      <c r="C88" s="99"/>
      <c r="D88" s="119"/>
      <c r="E88" s="99"/>
      <c r="F88" s="99"/>
      <c r="G88" s="99"/>
      <c r="H88" s="99"/>
      <c r="I88" s="99"/>
      <c r="J88" s="99"/>
      <c r="K88" s="99"/>
      <c r="L88" s="99"/>
      <c r="M88" s="99"/>
      <c r="N88" s="99"/>
      <c r="O88" s="99"/>
      <c r="P88" s="99"/>
      <c r="Q88" s="99"/>
      <c r="R88" s="99"/>
      <c r="S88" s="99"/>
      <c r="T88" s="99"/>
      <c r="U88" s="99"/>
      <c r="V88" s="99"/>
      <c r="W88" s="99"/>
      <c r="X88" s="99"/>
      <c r="Y88" s="99"/>
      <c r="Z88" s="66"/>
    </row>
    <row r="89" spans="1:26" ht="12.75" customHeight="1" x14ac:dyDescent="0.2">
      <c r="A89" s="118"/>
      <c r="B89" s="118"/>
      <c r="C89" s="99"/>
      <c r="D89" s="119"/>
      <c r="E89" s="99"/>
      <c r="F89" s="99"/>
      <c r="G89" s="99"/>
      <c r="H89" s="99"/>
      <c r="I89" s="99"/>
      <c r="J89" s="99"/>
      <c r="K89" s="99"/>
      <c r="L89" s="99"/>
      <c r="M89" s="99"/>
      <c r="N89" s="99"/>
      <c r="O89" s="99"/>
      <c r="P89" s="99"/>
      <c r="Q89" s="99"/>
      <c r="R89" s="99"/>
      <c r="S89" s="99"/>
      <c r="T89" s="99"/>
      <c r="U89" s="99"/>
      <c r="V89" s="99"/>
      <c r="W89" s="99"/>
      <c r="X89" s="99"/>
      <c r="Y89" s="99"/>
      <c r="Z89" s="66"/>
    </row>
    <row r="90" spans="1:26" ht="12.75" customHeight="1" x14ac:dyDescent="0.2">
      <c r="A90" s="118"/>
      <c r="B90" s="118"/>
      <c r="C90" s="99"/>
      <c r="D90" s="119"/>
      <c r="E90" s="99"/>
      <c r="F90" s="99"/>
      <c r="G90" s="99"/>
      <c r="H90" s="99"/>
      <c r="I90" s="99"/>
      <c r="J90" s="99"/>
      <c r="K90" s="99"/>
      <c r="L90" s="99"/>
      <c r="M90" s="99"/>
      <c r="N90" s="99"/>
      <c r="O90" s="99"/>
      <c r="P90" s="99"/>
      <c r="Q90" s="99"/>
      <c r="R90" s="99"/>
      <c r="S90" s="99"/>
      <c r="T90" s="99"/>
      <c r="U90" s="99"/>
      <c r="V90" s="99"/>
      <c r="W90" s="99"/>
      <c r="X90" s="99"/>
      <c r="Y90" s="99"/>
      <c r="Z90" s="66"/>
    </row>
    <row r="91" spans="1:26" ht="12.75" customHeight="1" x14ac:dyDescent="0.2">
      <c r="A91" s="118"/>
      <c r="B91" s="118"/>
      <c r="C91" s="99"/>
      <c r="D91" s="119"/>
      <c r="E91" s="99"/>
      <c r="F91" s="99"/>
      <c r="G91" s="99"/>
      <c r="H91" s="99"/>
      <c r="I91" s="99"/>
      <c r="J91" s="99"/>
      <c r="K91" s="99"/>
      <c r="L91" s="99"/>
      <c r="M91" s="99"/>
      <c r="N91" s="99"/>
      <c r="O91" s="99"/>
      <c r="P91" s="99"/>
      <c r="Q91" s="99"/>
      <c r="R91" s="99"/>
      <c r="S91" s="99"/>
      <c r="T91" s="99"/>
      <c r="U91" s="99"/>
      <c r="V91" s="99"/>
      <c r="W91" s="99"/>
      <c r="X91" s="99"/>
      <c r="Y91" s="99"/>
      <c r="Z91" s="66"/>
    </row>
    <row r="92" spans="1:26" ht="12.75" customHeight="1" x14ac:dyDescent="0.2">
      <c r="A92" s="118"/>
      <c r="B92" s="118"/>
      <c r="C92" s="99"/>
      <c r="D92" s="119"/>
      <c r="E92" s="99"/>
      <c r="F92" s="99"/>
      <c r="G92" s="99"/>
      <c r="H92" s="99"/>
      <c r="I92" s="99"/>
      <c r="J92" s="99"/>
      <c r="K92" s="99"/>
      <c r="L92" s="99"/>
      <c r="M92" s="99"/>
      <c r="N92" s="99"/>
      <c r="O92" s="99"/>
      <c r="P92" s="99"/>
      <c r="Q92" s="99"/>
      <c r="R92" s="99"/>
      <c r="S92" s="99"/>
      <c r="T92" s="99"/>
      <c r="U92" s="99"/>
      <c r="V92" s="99"/>
      <c r="W92" s="99"/>
      <c r="X92" s="99"/>
      <c r="Y92" s="99"/>
      <c r="Z92" s="66"/>
    </row>
    <row r="93" spans="1:26" ht="12.75" customHeight="1" x14ac:dyDescent="0.2">
      <c r="A93" s="118"/>
      <c r="B93" s="118"/>
      <c r="C93" s="99"/>
      <c r="D93" s="119"/>
      <c r="E93" s="99"/>
      <c r="F93" s="99"/>
      <c r="G93" s="99"/>
      <c r="H93" s="99"/>
      <c r="I93" s="99"/>
      <c r="J93" s="99"/>
      <c r="K93" s="99"/>
      <c r="L93" s="99"/>
      <c r="M93" s="99"/>
      <c r="N93" s="99"/>
      <c r="O93" s="99"/>
      <c r="P93" s="99"/>
      <c r="Q93" s="99"/>
      <c r="R93" s="99"/>
      <c r="S93" s="99"/>
      <c r="T93" s="99"/>
      <c r="U93" s="99"/>
      <c r="V93" s="99"/>
      <c r="W93" s="99"/>
      <c r="X93" s="99"/>
      <c r="Y93" s="99"/>
      <c r="Z93" s="66"/>
    </row>
    <row r="94" spans="1:26" ht="12.75" customHeight="1" x14ac:dyDescent="0.2">
      <c r="A94" s="118"/>
      <c r="B94" s="118"/>
      <c r="C94" s="99"/>
      <c r="D94" s="119"/>
      <c r="E94" s="99"/>
      <c r="F94" s="99"/>
      <c r="G94" s="99"/>
      <c r="H94" s="99"/>
      <c r="I94" s="99"/>
      <c r="J94" s="99"/>
      <c r="K94" s="99"/>
      <c r="L94" s="99"/>
      <c r="M94" s="99"/>
      <c r="N94" s="99"/>
      <c r="O94" s="99"/>
      <c r="P94" s="99"/>
      <c r="Q94" s="99"/>
      <c r="R94" s="99"/>
      <c r="S94" s="99"/>
      <c r="T94" s="99"/>
      <c r="U94" s="99"/>
      <c r="V94" s="99"/>
      <c r="W94" s="99"/>
      <c r="X94" s="99"/>
      <c r="Y94" s="99"/>
      <c r="Z94" s="66"/>
    </row>
    <row r="95" spans="1:26" ht="12.75" customHeight="1" x14ac:dyDescent="0.2">
      <c r="A95" s="118"/>
      <c r="B95" s="118"/>
      <c r="C95" s="99"/>
      <c r="D95" s="119"/>
      <c r="E95" s="99"/>
      <c r="F95" s="99"/>
      <c r="G95" s="99"/>
      <c r="H95" s="99"/>
      <c r="I95" s="99"/>
      <c r="J95" s="99"/>
      <c r="K95" s="99"/>
      <c r="L95" s="99"/>
      <c r="M95" s="99"/>
      <c r="N95" s="99"/>
      <c r="O95" s="99"/>
      <c r="P95" s="99"/>
      <c r="Q95" s="99"/>
      <c r="R95" s="99"/>
      <c r="S95" s="99"/>
      <c r="T95" s="99"/>
      <c r="U95" s="99"/>
      <c r="V95" s="99"/>
      <c r="W95" s="99"/>
      <c r="X95" s="99"/>
      <c r="Y95" s="99"/>
      <c r="Z95" s="66"/>
    </row>
    <row r="96" spans="1:26" ht="12.75" customHeight="1" x14ac:dyDescent="0.2">
      <c r="A96" s="118"/>
      <c r="B96" s="118"/>
      <c r="C96" s="99"/>
      <c r="D96" s="119"/>
      <c r="E96" s="99"/>
      <c r="F96" s="99"/>
      <c r="G96" s="99"/>
      <c r="H96" s="99"/>
      <c r="I96" s="99"/>
      <c r="J96" s="99"/>
      <c r="K96" s="99"/>
      <c r="L96" s="99"/>
      <c r="M96" s="99"/>
      <c r="N96" s="99"/>
      <c r="O96" s="99"/>
      <c r="P96" s="99"/>
      <c r="Q96" s="99"/>
      <c r="R96" s="99"/>
      <c r="S96" s="99"/>
      <c r="T96" s="99"/>
      <c r="U96" s="99"/>
      <c r="V96" s="99"/>
      <c r="W96" s="99"/>
      <c r="X96" s="99"/>
      <c r="Y96" s="99"/>
      <c r="Z96" s="66"/>
    </row>
    <row r="97" spans="1:26" ht="12.75" customHeight="1" x14ac:dyDescent="0.2">
      <c r="A97" s="118"/>
      <c r="B97" s="118"/>
      <c r="C97" s="99"/>
      <c r="D97" s="119"/>
      <c r="E97" s="99"/>
      <c r="F97" s="99"/>
      <c r="G97" s="99"/>
      <c r="H97" s="99"/>
      <c r="I97" s="99"/>
      <c r="J97" s="99"/>
      <c r="K97" s="99"/>
      <c r="L97" s="99"/>
      <c r="M97" s="99"/>
      <c r="N97" s="99"/>
      <c r="O97" s="99"/>
      <c r="P97" s="99"/>
      <c r="Q97" s="99"/>
      <c r="R97" s="99"/>
      <c r="S97" s="99"/>
      <c r="T97" s="99"/>
      <c r="U97" s="99"/>
      <c r="V97" s="99"/>
      <c r="W97" s="99"/>
      <c r="X97" s="99"/>
      <c r="Y97" s="99"/>
      <c r="Z97" s="66"/>
    </row>
    <row r="98" spans="1:26" ht="12.75" customHeight="1" x14ac:dyDescent="0.2">
      <c r="A98" s="118"/>
      <c r="B98" s="118"/>
      <c r="C98" s="99"/>
      <c r="D98" s="119"/>
      <c r="E98" s="99"/>
      <c r="F98" s="99"/>
      <c r="G98" s="99"/>
      <c r="H98" s="99"/>
      <c r="I98" s="99"/>
      <c r="J98" s="99"/>
      <c r="K98" s="99"/>
      <c r="L98" s="99"/>
      <c r="M98" s="99"/>
      <c r="N98" s="99"/>
      <c r="O98" s="99"/>
      <c r="P98" s="99"/>
      <c r="Q98" s="99"/>
      <c r="R98" s="99"/>
      <c r="S98" s="99"/>
      <c r="T98" s="99"/>
      <c r="U98" s="99"/>
      <c r="V98" s="99"/>
      <c r="W98" s="99"/>
      <c r="X98" s="99"/>
      <c r="Y98" s="99"/>
      <c r="Z98" s="66"/>
    </row>
    <row r="99" spans="1:26" ht="12.75" customHeight="1" x14ac:dyDescent="0.2">
      <c r="A99" s="118"/>
      <c r="B99" s="118"/>
      <c r="C99" s="99"/>
      <c r="D99" s="119"/>
      <c r="E99" s="99"/>
      <c r="F99" s="99"/>
      <c r="G99" s="99"/>
      <c r="H99" s="99"/>
      <c r="I99" s="99"/>
      <c r="J99" s="99"/>
      <c r="K99" s="99"/>
      <c r="L99" s="99"/>
      <c r="M99" s="99"/>
      <c r="N99" s="99"/>
      <c r="O99" s="99"/>
      <c r="P99" s="99"/>
      <c r="Q99" s="99"/>
      <c r="R99" s="99"/>
      <c r="S99" s="99"/>
      <c r="T99" s="99"/>
      <c r="U99" s="99"/>
      <c r="V99" s="99"/>
      <c r="W99" s="99"/>
      <c r="X99" s="99"/>
      <c r="Y99" s="99"/>
      <c r="Z99" s="66"/>
    </row>
    <row r="100" spans="1:26" ht="12.75" customHeight="1" x14ac:dyDescent="0.2">
      <c r="A100" s="118"/>
      <c r="B100" s="118"/>
      <c r="C100" s="99"/>
      <c r="D100" s="119"/>
      <c r="E100" s="99"/>
      <c r="F100" s="99"/>
      <c r="G100" s="99"/>
      <c r="H100" s="99"/>
      <c r="I100" s="99"/>
      <c r="J100" s="99"/>
      <c r="K100" s="99"/>
      <c r="L100" s="99"/>
      <c r="M100" s="99"/>
      <c r="N100" s="99"/>
      <c r="O100" s="99"/>
      <c r="P100" s="99"/>
      <c r="Q100" s="99"/>
      <c r="R100" s="99"/>
      <c r="S100" s="99"/>
      <c r="T100" s="99"/>
      <c r="U100" s="99"/>
      <c r="V100" s="99"/>
      <c r="W100" s="99"/>
      <c r="X100" s="99"/>
      <c r="Y100" s="99"/>
      <c r="Z100" s="66"/>
    </row>
    <row r="101" spans="1:26" ht="12.75" customHeight="1" x14ac:dyDescent="0.2">
      <c r="A101" s="118"/>
      <c r="B101" s="118"/>
      <c r="C101" s="99"/>
      <c r="D101" s="119"/>
      <c r="E101" s="99"/>
      <c r="F101" s="99"/>
      <c r="G101" s="99"/>
      <c r="H101" s="99"/>
      <c r="I101" s="99"/>
      <c r="J101" s="99"/>
      <c r="K101" s="99"/>
      <c r="L101" s="99"/>
      <c r="M101" s="99"/>
      <c r="N101" s="99"/>
      <c r="O101" s="99"/>
      <c r="P101" s="99"/>
      <c r="Q101" s="99"/>
      <c r="R101" s="99"/>
      <c r="S101" s="99"/>
      <c r="T101" s="99"/>
      <c r="U101" s="99"/>
      <c r="V101" s="99"/>
      <c r="W101" s="99"/>
      <c r="X101" s="99"/>
      <c r="Y101" s="99"/>
      <c r="Z101" s="66"/>
    </row>
    <row r="102" spans="1:26" ht="12.75" customHeight="1" x14ac:dyDescent="0.2">
      <c r="A102" s="118"/>
      <c r="B102" s="118"/>
      <c r="C102" s="99"/>
      <c r="D102" s="119"/>
      <c r="E102" s="99"/>
      <c r="F102" s="99"/>
      <c r="G102" s="99"/>
      <c r="H102" s="99"/>
      <c r="I102" s="99"/>
      <c r="J102" s="99"/>
      <c r="K102" s="99"/>
      <c r="L102" s="99"/>
      <c r="M102" s="99"/>
      <c r="N102" s="99"/>
      <c r="O102" s="99"/>
      <c r="P102" s="99"/>
      <c r="Q102" s="99"/>
      <c r="R102" s="99"/>
      <c r="S102" s="99"/>
      <c r="T102" s="99"/>
      <c r="U102" s="99"/>
      <c r="V102" s="99"/>
      <c r="W102" s="99"/>
      <c r="X102" s="99"/>
      <c r="Y102" s="99"/>
      <c r="Z102" s="66"/>
    </row>
    <row r="103" spans="1:26" ht="12.75" customHeight="1" x14ac:dyDescent="0.2">
      <c r="A103" s="118"/>
      <c r="B103" s="118"/>
      <c r="C103" s="99"/>
      <c r="D103" s="119"/>
      <c r="E103" s="99"/>
      <c r="F103" s="99"/>
      <c r="G103" s="99"/>
      <c r="H103" s="99"/>
      <c r="I103" s="99"/>
      <c r="J103" s="99"/>
      <c r="K103" s="99"/>
      <c r="L103" s="99"/>
      <c r="M103" s="99"/>
      <c r="N103" s="99"/>
      <c r="O103" s="99"/>
      <c r="P103" s="99"/>
      <c r="Q103" s="99"/>
      <c r="R103" s="99"/>
      <c r="S103" s="99"/>
      <c r="T103" s="99"/>
      <c r="U103" s="99"/>
      <c r="V103" s="99"/>
      <c r="W103" s="99"/>
      <c r="X103" s="99"/>
      <c r="Y103" s="99"/>
      <c r="Z103" s="66"/>
    </row>
    <row r="104" spans="1:26" ht="12.75" customHeight="1" x14ac:dyDescent="0.2">
      <c r="A104" s="118"/>
      <c r="B104" s="118"/>
      <c r="C104" s="99"/>
      <c r="D104" s="119"/>
      <c r="E104" s="99"/>
      <c r="F104" s="99"/>
      <c r="G104" s="99"/>
      <c r="H104" s="99"/>
      <c r="I104" s="99"/>
      <c r="J104" s="99"/>
      <c r="K104" s="99"/>
      <c r="L104" s="99"/>
      <c r="M104" s="99"/>
      <c r="N104" s="99"/>
      <c r="O104" s="99"/>
      <c r="P104" s="99"/>
      <c r="Q104" s="99"/>
      <c r="R104" s="99"/>
      <c r="S104" s="99"/>
      <c r="T104" s="99"/>
      <c r="U104" s="99"/>
      <c r="V104" s="99"/>
      <c r="W104" s="99"/>
      <c r="X104" s="99"/>
      <c r="Y104" s="99"/>
      <c r="Z104" s="66"/>
    </row>
    <row r="105" spans="1:26" ht="12.75" customHeight="1" x14ac:dyDescent="0.2">
      <c r="A105" s="118"/>
      <c r="B105" s="118"/>
      <c r="C105" s="99"/>
      <c r="D105" s="119"/>
      <c r="E105" s="99"/>
      <c r="F105" s="99"/>
      <c r="G105" s="99"/>
      <c r="H105" s="99"/>
      <c r="I105" s="99"/>
      <c r="J105" s="99"/>
      <c r="K105" s="99"/>
      <c r="L105" s="99"/>
      <c r="M105" s="99"/>
      <c r="N105" s="99"/>
      <c r="O105" s="99"/>
      <c r="P105" s="99"/>
      <c r="Q105" s="99"/>
      <c r="R105" s="99"/>
      <c r="S105" s="99"/>
      <c r="T105" s="99"/>
      <c r="U105" s="99"/>
      <c r="V105" s="99"/>
      <c r="W105" s="99"/>
      <c r="X105" s="99"/>
      <c r="Y105" s="99"/>
      <c r="Z105" s="66"/>
    </row>
    <row r="106" spans="1:26" ht="12.75" customHeight="1" x14ac:dyDescent="0.2">
      <c r="A106" s="118"/>
      <c r="B106" s="118"/>
      <c r="C106" s="99"/>
      <c r="D106" s="119"/>
      <c r="E106" s="99"/>
      <c r="F106" s="99"/>
      <c r="G106" s="99"/>
      <c r="H106" s="99"/>
      <c r="I106" s="99"/>
      <c r="J106" s="99"/>
      <c r="K106" s="99"/>
      <c r="L106" s="99"/>
      <c r="M106" s="99"/>
      <c r="N106" s="99"/>
      <c r="O106" s="99"/>
      <c r="P106" s="99"/>
      <c r="Q106" s="99"/>
      <c r="R106" s="99"/>
      <c r="S106" s="99"/>
      <c r="T106" s="99"/>
      <c r="U106" s="99"/>
      <c r="V106" s="99"/>
      <c r="W106" s="99"/>
      <c r="X106" s="99"/>
      <c r="Y106" s="99"/>
      <c r="Z106" s="66"/>
    </row>
    <row r="107" spans="1:26" ht="12.75" customHeight="1" x14ac:dyDescent="0.2">
      <c r="A107" s="118"/>
      <c r="B107" s="118"/>
      <c r="C107" s="99"/>
      <c r="D107" s="119"/>
      <c r="E107" s="99"/>
      <c r="F107" s="99"/>
      <c r="G107" s="99"/>
      <c r="H107" s="99"/>
      <c r="I107" s="99"/>
      <c r="J107" s="99"/>
      <c r="K107" s="99"/>
      <c r="L107" s="99"/>
      <c r="M107" s="99"/>
      <c r="N107" s="99"/>
      <c r="O107" s="99"/>
      <c r="P107" s="99"/>
      <c r="Q107" s="99"/>
      <c r="R107" s="99"/>
      <c r="S107" s="99"/>
      <c r="T107" s="99"/>
      <c r="U107" s="99"/>
      <c r="V107" s="99"/>
      <c r="W107" s="99"/>
      <c r="X107" s="99"/>
      <c r="Y107" s="99"/>
      <c r="Z107" s="66"/>
    </row>
    <row r="108" spans="1:26" ht="12.75" customHeight="1" x14ac:dyDescent="0.2">
      <c r="A108" s="118"/>
      <c r="B108" s="118"/>
      <c r="C108" s="99"/>
      <c r="D108" s="119"/>
      <c r="E108" s="99"/>
      <c r="F108" s="99"/>
      <c r="G108" s="99"/>
      <c r="H108" s="99"/>
      <c r="I108" s="99"/>
      <c r="J108" s="99"/>
      <c r="K108" s="99"/>
      <c r="L108" s="99"/>
      <c r="M108" s="99"/>
      <c r="N108" s="99"/>
      <c r="O108" s="99"/>
      <c r="P108" s="99"/>
      <c r="Q108" s="99"/>
      <c r="R108" s="99"/>
      <c r="S108" s="99"/>
      <c r="T108" s="99"/>
      <c r="U108" s="99"/>
      <c r="V108" s="99"/>
      <c r="W108" s="99"/>
      <c r="X108" s="99"/>
      <c r="Y108" s="99"/>
      <c r="Z108" s="66"/>
    </row>
    <row r="109" spans="1:26" ht="12.75" customHeight="1" x14ac:dyDescent="0.2">
      <c r="A109" s="118"/>
      <c r="B109" s="118"/>
      <c r="C109" s="99"/>
      <c r="D109" s="119"/>
      <c r="E109" s="99"/>
      <c r="F109" s="99"/>
      <c r="G109" s="99"/>
      <c r="H109" s="99"/>
      <c r="I109" s="99"/>
      <c r="J109" s="99"/>
      <c r="K109" s="99"/>
      <c r="L109" s="99"/>
      <c r="M109" s="99"/>
      <c r="N109" s="99"/>
      <c r="O109" s="99"/>
      <c r="P109" s="99"/>
      <c r="Q109" s="99"/>
      <c r="R109" s="99"/>
      <c r="S109" s="99"/>
      <c r="T109" s="99"/>
      <c r="U109" s="99"/>
      <c r="V109" s="99"/>
      <c r="W109" s="99"/>
      <c r="X109" s="99"/>
      <c r="Y109" s="99"/>
      <c r="Z109" s="66"/>
    </row>
    <row r="110" spans="1:26" ht="12.75" customHeight="1" x14ac:dyDescent="0.2">
      <c r="A110" s="118"/>
      <c r="B110" s="118"/>
      <c r="C110" s="99"/>
      <c r="D110" s="119"/>
      <c r="E110" s="99"/>
      <c r="F110" s="99"/>
      <c r="G110" s="99"/>
      <c r="H110" s="99"/>
      <c r="I110" s="99"/>
      <c r="J110" s="99"/>
      <c r="K110" s="99"/>
      <c r="L110" s="99"/>
      <c r="M110" s="99"/>
      <c r="N110" s="99"/>
      <c r="O110" s="99"/>
      <c r="P110" s="99"/>
      <c r="Q110" s="99"/>
      <c r="R110" s="99"/>
      <c r="S110" s="99"/>
      <c r="T110" s="99"/>
      <c r="U110" s="99"/>
      <c r="V110" s="99"/>
      <c r="W110" s="99"/>
      <c r="X110" s="99"/>
      <c r="Y110" s="99"/>
      <c r="Z110" s="66"/>
    </row>
    <row r="111" spans="1:26" ht="12.75" customHeight="1" x14ac:dyDescent="0.2">
      <c r="A111" s="118"/>
      <c r="B111" s="118"/>
      <c r="C111" s="99"/>
      <c r="D111" s="119"/>
      <c r="E111" s="99"/>
      <c r="F111" s="99"/>
      <c r="G111" s="99"/>
      <c r="H111" s="99"/>
      <c r="I111" s="99"/>
      <c r="J111" s="99"/>
      <c r="K111" s="99"/>
      <c r="L111" s="99"/>
      <c r="M111" s="99"/>
      <c r="N111" s="99"/>
      <c r="O111" s="99"/>
      <c r="P111" s="99"/>
      <c r="Q111" s="99"/>
      <c r="R111" s="99"/>
      <c r="S111" s="99"/>
      <c r="T111" s="99"/>
      <c r="U111" s="99"/>
      <c r="V111" s="99"/>
      <c r="W111" s="99"/>
      <c r="X111" s="99"/>
      <c r="Y111" s="99"/>
      <c r="Z111" s="66"/>
    </row>
    <row r="112" spans="1:26" ht="12.75" customHeight="1" x14ac:dyDescent="0.2">
      <c r="A112" s="118"/>
      <c r="B112" s="118"/>
      <c r="C112" s="99"/>
      <c r="D112" s="119"/>
      <c r="E112" s="99"/>
      <c r="F112" s="99"/>
      <c r="G112" s="99"/>
      <c r="H112" s="99"/>
      <c r="I112" s="99"/>
      <c r="J112" s="99"/>
      <c r="K112" s="99"/>
      <c r="L112" s="99"/>
      <c r="M112" s="99"/>
      <c r="N112" s="99"/>
      <c r="O112" s="99"/>
      <c r="P112" s="99"/>
      <c r="Q112" s="99"/>
      <c r="R112" s="99"/>
      <c r="S112" s="99"/>
      <c r="T112" s="99"/>
      <c r="U112" s="99"/>
      <c r="V112" s="99"/>
      <c r="W112" s="99"/>
      <c r="X112" s="99"/>
      <c r="Y112" s="99"/>
      <c r="Z112" s="66"/>
    </row>
    <row r="113" spans="1:26" ht="12.75" customHeight="1" x14ac:dyDescent="0.2">
      <c r="A113" s="118"/>
      <c r="B113" s="118"/>
      <c r="C113" s="99"/>
      <c r="D113" s="119"/>
      <c r="E113" s="99"/>
      <c r="F113" s="99"/>
      <c r="G113" s="99"/>
      <c r="H113" s="99"/>
      <c r="I113" s="99"/>
      <c r="J113" s="99"/>
      <c r="K113" s="99"/>
      <c r="L113" s="99"/>
      <c r="M113" s="99"/>
      <c r="N113" s="99"/>
      <c r="O113" s="99"/>
      <c r="P113" s="99"/>
      <c r="Q113" s="99"/>
      <c r="R113" s="99"/>
      <c r="S113" s="99"/>
      <c r="T113" s="99"/>
      <c r="U113" s="99"/>
      <c r="V113" s="99"/>
      <c r="W113" s="99"/>
      <c r="X113" s="99"/>
      <c r="Y113" s="99"/>
      <c r="Z113" s="66"/>
    </row>
    <row r="114" spans="1:26" ht="12.75" customHeight="1" x14ac:dyDescent="0.2">
      <c r="A114" s="118"/>
      <c r="B114" s="118"/>
      <c r="C114" s="99"/>
      <c r="D114" s="119"/>
      <c r="E114" s="99"/>
      <c r="F114" s="99"/>
      <c r="G114" s="99"/>
      <c r="H114" s="99"/>
      <c r="I114" s="99"/>
      <c r="J114" s="99"/>
      <c r="K114" s="99"/>
      <c r="L114" s="99"/>
      <c r="M114" s="99"/>
      <c r="N114" s="99"/>
      <c r="O114" s="99"/>
      <c r="P114" s="99"/>
      <c r="Q114" s="99"/>
      <c r="R114" s="99"/>
      <c r="S114" s="99"/>
      <c r="T114" s="99"/>
      <c r="U114" s="99"/>
      <c r="V114" s="99"/>
      <c r="W114" s="99"/>
      <c r="X114" s="99"/>
      <c r="Y114" s="99"/>
      <c r="Z114" s="66"/>
    </row>
    <row r="115" spans="1:26" ht="12.75" customHeight="1" x14ac:dyDescent="0.2">
      <c r="A115" s="118"/>
      <c r="B115" s="118"/>
      <c r="C115" s="99"/>
      <c r="D115" s="119"/>
      <c r="E115" s="99"/>
      <c r="F115" s="99"/>
      <c r="G115" s="99"/>
      <c r="H115" s="99"/>
      <c r="I115" s="99"/>
      <c r="J115" s="99"/>
      <c r="K115" s="99"/>
      <c r="L115" s="99"/>
      <c r="M115" s="99"/>
      <c r="N115" s="99"/>
      <c r="O115" s="99"/>
      <c r="P115" s="99"/>
      <c r="Q115" s="99"/>
      <c r="R115" s="99"/>
      <c r="S115" s="99"/>
      <c r="T115" s="99"/>
      <c r="U115" s="99"/>
      <c r="V115" s="99"/>
      <c r="W115" s="99"/>
      <c r="X115" s="99"/>
      <c r="Y115" s="99"/>
      <c r="Z115" s="66"/>
    </row>
    <row r="116" spans="1:26" ht="12.75" customHeight="1" x14ac:dyDescent="0.2">
      <c r="A116" s="118"/>
      <c r="B116" s="118"/>
      <c r="C116" s="99"/>
      <c r="D116" s="119"/>
      <c r="E116" s="99"/>
      <c r="F116" s="99"/>
      <c r="G116" s="99"/>
      <c r="H116" s="99"/>
      <c r="I116" s="99"/>
      <c r="J116" s="99"/>
      <c r="K116" s="99"/>
      <c r="L116" s="99"/>
      <c r="M116" s="99"/>
      <c r="N116" s="99"/>
      <c r="O116" s="99"/>
      <c r="P116" s="99"/>
      <c r="Q116" s="99"/>
      <c r="R116" s="99"/>
      <c r="S116" s="99"/>
      <c r="T116" s="99"/>
      <c r="U116" s="99"/>
      <c r="V116" s="99"/>
      <c r="W116" s="99"/>
      <c r="X116" s="99"/>
      <c r="Y116" s="99"/>
      <c r="Z116" s="66"/>
    </row>
    <row r="117" spans="1:26" ht="12.75" customHeight="1" x14ac:dyDescent="0.2">
      <c r="A117" s="118"/>
      <c r="B117" s="118"/>
      <c r="C117" s="99"/>
      <c r="D117" s="119"/>
      <c r="E117" s="99"/>
      <c r="F117" s="99"/>
      <c r="G117" s="99"/>
      <c r="H117" s="99"/>
      <c r="I117" s="99"/>
      <c r="J117" s="99"/>
      <c r="K117" s="99"/>
      <c r="L117" s="99"/>
      <c r="M117" s="99"/>
      <c r="N117" s="99"/>
      <c r="O117" s="99"/>
      <c r="P117" s="99"/>
      <c r="Q117" s="99"/>
      <c r="R117" s="99"/>
      <c r="S117" s="99"/>
      <c r="T117" s="99"/>
      <c r="U117" s="99"/>
      <c r="V117" s="99"/>
      <c r="W117" s="99"/>
      <c r="X117" s="99"/>
      <c r="Y117" s="99"/>
      <c r="Z117" s="66"/>
    </row>
    <row r="118" spans="1:26" ht="12.75" customHeight="1" x14ac:dyDescent="0.2">
      <c r="A118" s="118"/>
      <c r="B118" s="118"/>
      <c r="C118" s="99"/>
      <c r="D118" s="119"/>
      <c r="E118" s="99"/>
      <c r="F118" s="99"/>
      <c r="G118" s="99"/>
      <c r="H118" s="99"/>
      <c r="I118" s="99"/>
      <c r="J118" s="99"/>
      <c r="K118" s="99"/>
      <c r="L118" s="99"/>
      <c r="M118" s="99"/>
      <c r="N118" s="99"/>
      <c r="O118" s="99"/>
      <c r="P118" s="99"/>
      <c r="Q118" s="99"/>
      <c r="R118" s="99"/>
      <c r="S118" s="99"/>
      <c r="T118" s="99"/>
      <c r="U118" s="99"/>
      <c r="V118" s="99"/>
      <c r="W118" s="99"/>
      <c r="X118" s="99"/>
      <c r="Y118" s="99"/>
      <c r="Z118" s="66"/>
    </row>
    <row r="119" spans="1:26" ht="12.75" customHeight="1" x14ac:dyDescent="0.2">
      <c r="A119" s="118"/>
      <c r="B119" s="118"/>
      <c r="C119" s="99"/>
      <c r="D119" s="119"/>
      <c r="E119" s="99"/>
      <c r="F119" s="99"/>
      <c r="G119" s="99"/>
      <c r="H119" s="99"/>
      <c r="I119" s="99"/>
      <c r="J119" s="99"/>
      <c r="K119" s="99"/>
      <c r="L119" s="99"/>
      <c r="M119" s="99"/>
      <c r="N119" s="99"/>
      <c r="O119" s="99"/>
      <c r="P119" s="99"/>
      <c r="Q119" s="99"/>
      <c r="R119" s="99"/>
      <c r="S119" s="99"/>
      <c r="T119" s="99"/>
      <c r="U119" s="99"/>
      <c r="V119" s="99"/>
      <c r="W119" s="99"/>
      <c r="X119" s="99"/>
      <c r="Y119" s="99"/>
      <c r="Z119" s="66"/>
    </row>
    <row r="120" spans="1:26" ht="12.75" customHeight="1" x14ac:dyDescent="0.2">
      <c r="A120" s="118"/>
      <c r="B120" s="118"/>
      <c r="C120" s="99"/>
      <c r="D120" s="119"/>
      <c r="E120" s="99"/>
      <c r="F120" s="99"/>
      <c r="G120" s="99"/>
      <c r="H120" s="99"/>
      <c r="I120" s="99"/>
      <c r="J120" s="99"/>
      <c r="K120" s="99"/>
      <c r="L120" s="99"/>
      <c r="M120" s="99"/>
      <c r="N120" s="99"/>
      <c r="O120" s="99"/>
      <c r="P120" s="99"/>
      <c r="Q120" s="99"/>
      <c r="R120" s="99"/>
      <c r="S120" s="99"/>
      <c r="T120" s="99"/>
      <c r="U120" s="99"/>
      <c r="V120" s="99"/>
      <c r="W120" s="99"/>
      <c r="X120" s="99"/>
      <c r="Y120" s="99"/>
      <c r="Z120" s="66"/>
    </row>
    <row r="121" spans="1:26" ht="12.75" customHeight="1" x14ac:dyDescent="0.2">
      <c r="A121" s="118"/>
      <c r="B121" s="118"/>
      <c r="C121" s="99"/>
      <c r="D121" s="119"/>
      <c r="E121" s="99"/>
      <c r="F121" s="99"/>
      <c r="G121" s="99"/>
      <c r="H121" s="99"/>
      <c r="I121" s="99"/>
      <c r="J121" s="99"/>
      <c r="K121" s="99"/>
      <c r="L121" s="99"/>
      <c r="M121" s="99"/>
      <c r="N121" s="99"/>
      <c r="O121" s="99"/>
      <c r="P121" s="99"/>
      <c r="Q121" s="99"/>
      <c r="R121" s="99"/>
      <c r="S121" s="99"/>
      <c r="T121" s="99"/>
      <c r="U121" s="99"/>
      <c r="V121" s="99"/>
      <c r="W121" s="99"/>
      <c r="X121" s="99"/>
      <c r="Y121" s="99"/>
      <c r="Z121" s="66"/>
    </row>
    <row r="122" spans="1:26" ht="12.75" customHeight="1" x14ac:dyDescent="0.2">
      <c r="A122" s="118"/>
      <c r="B122" s="118"/>
      <c r="C122" s="99"/>
      <c r="D122" s="119"/>
      <c r="E122" s="99"/>
      <c r="F122" s="99"/>
      <c r="G122" s="99"/>
      <c r="H122" s="99"/>
      <c r="I122" s="99"/>
      <c r="J122" s="99"/>
      <c r="K122" s="99"/>
      <c r="L122" s="99"/>
      <c r="M122" s="99"/>
      <c r="N122" s="99"/>
      <c r="O122" s="99"/>
      <c r="P122" s="99"/>
      <c r="Q122" s="99"/>
      <c r="R122" s="99"/>
      <c r="S122" s="99"/>
      <c r="T122" s="99"/>
      <c r="U122" s="99"/>
      <c r="V122" s="99"/>
      <c r="W122" s="99"/>
      <c r="X122" s="99"/>
      <c r="Y122" s="99"/>
      <c r="Z122" s="66"/>
    </row>
    <row r="123" spans="1:26" ht="12.75" customHeight="1" x14ac:dyDescent="0.2">
      <c r="A123" s="118"/>
      <c r="B123" s="118"/>
      <c r="C123" s="99"/>
      <c r="D123" s="119"/>
      <c r="E123" s="99"/>
      <c r="F123" s="99"/>
      <c r="G123" s="99"/>
      <c r="H123" s="99"/>
      <c r="I123" s="99"/>
      <c r="J123" s="99"/>
      <c r="K123" s="99"/>
      <c r="L123" s="99"/>
      <c r="M123" s="99"/>
      <c r="N123" s="99"/>
      <c r="O123" s="99"/>
      <c r="P123" s="99"/>
      <c r="Q123" s="99"/>
      <c r="R123" s="99"/>
      <c r="S123" s="99"/>
      <c r="T123" s="99"/>
      <c r="U123" s="99"/>
      <c r="V123" s="99"/>
      <c r="W123" s="99"/>
      <c r="X123" s="99"/>
      <c r="Y123" s="99"/>
      <c r="Z123" s="66"/>
    </row>
    <row r="124" spans="1:26" ht="12.75" customHeight="1" x14ac:dyDescent="0.2">
      <c r="A124" s="118"/>
      <c r="B124" s="118"/>
      <c r="C124" s="99"/>
      <c r="D124" s="119"/>
      <c r="E124" s="99"/>
      <c r="F124" s="99"/>
      <c r="G124" s="99"/>
      <c r="H124" s="99"/>
      <c r="I124" s="99"/>
      <c r="J124" s="99"/>
      <c r="K124" s="99"/>
      <c r="L124" s="99"/>
      <c r="M124" s="99"/>
      <c r="N124" s="99"/>
      <c r="O124" s="99"/>
      <c r="P124" s="99"/>
      <c r="Q124" s="99"/>
      <c r="R124" s="99"/>
      <c r="S124" s="99"/>
      <c r="T124" s="99"/>
      <c r="U124" s="99"/>
      <c r="V124" s="99"/>
      <c r="W124" s="99"/>
      <c r="X124" s="99"/>
      <c r="Y124" s="99"/>
      <c r="Z124" s="66"/>
    </row>
    <row r="125" spans="1:26" ht="12.75" customHeight="1" x14ac:dyDescent="0.2">
      <c r="A125" s="118"/>
      <c r="B125" s="118"/>
      <c r="C125" s="99"/>
      <c r="D125" s="119"/>
      <c r="E125" s="99"/>
      <c r="F125" s="99"/>
      <c r="G125" s="99"/>
      <c r="H125" s="99"/>
      <c r="I125" s="99"/>
      <c r="J125" s="99"/>
      <c r="K125" s="99"/>
      <c r="L125" s="99"/>
      <c r="M125" s="99"/>
      <c r="N125" s="99"/>
      <c r="O125" s="99"/>
      <c r="P125" s="99"/>
      <c r="Q125" s="99"/>
      <c r="R125" s="99"/>
      <c r="S125" s="99"/>
      <c r="T125" s="99"/>
      <c r="U125" s="99"/>
      <c r="V125" s="99"/>
      <c r="W125" s="99"/>
      <c r="X125" s="99"/>
      <c r="Y125" s="99"/>
      <c r="Z125" s="66"/>
    </row>
    <row r="126" spans="1:26" ht="12.75" customHeight="1" x14ac:dyDescent="0.2">
      <c r="A126" s="118"/>
      <c r="B126" s="118"/>
      <c r="C126" s="99"/>
      <c r="D126" s="119"/>
      <c r="E126" s="99"/>
      <c r="F126" s="99"/>
      <c r="G126" s="99"/>
      <c r="H126" s="99"/>
      <c r="I126" s="99"/>
      <c r="J126" s="99"/>
      <c r="K126" s="99"/>
      <c r="L126" s="99"/>
      <c r="M126" s="99"/>
      <c r="N126" s="99"/>
      <c r="O126" s="99"/>
      <c r="P126" s="99"/>
      <c r="Q126" s="99"/>
      <c r="R126" s="99"/>
      <c r="S126" s="99"/>
      <c r="T126" s="99"/>
      <c r="U126" s="99"/>
      <c r="V126" s="99"/>
      <c r="W126" s="99"/>
      <c r="X126" s="99"/>
      <c r="Y126" s="99"/>
      <c r="Z126" s="66"/>
    </row>
    <row r="127" spans="1:26" ht="12.75" customHeight="1" x14ac:dyDescent="0.2">
      <c r="A127" s="118"/>
      <c r="B127" s="118"/>
      <c r="C127" s="99"/>
      <c r="D127" s="119"/>
      <c r="E127" s="99"/>
      <c r="F127" s="99"/>
      <c r="G127" s="99"/>
      <c r="H127" s="99"/>
      <c r="I127" s="99"/>
      <c r="J127" s="99"/>
      <c r="K127" s="99"/>
      <c r="L127" s="99"/>
      <c r="M127" s="99"/>
      <c r="N127" s="99"/>
      <c r="O127" s="99"/>
      <c r="P127" s="99"/>
      <c r="Q127" s="99"/>
      <c r="R127" s="99"/>
      <c r="S127" s="99"/>
      <c r="T127" s="99"/>
      <c r="U127" s="99"/>
      <c r="V127" s="99"/>
      <c r="W127" s="99"/>
      <c r="X127" s="99"/>
      <c r="Y127" s="99"/>
      <c r="Z127" s="66"/>
    </row>
    <row r="128" spans="1:26" ht="12.75" customHeight="1" x14ac:dyDescent="0.2">
      <c r="A128" s="118"/>
      <c r="B128" s="118"/>
      <c r="C128" s="99"/>
      <c r="D128" s="119"/>
      <c r="E128" s="99"/>
      <c r="F128" s="99"/>
      <c r="G128" s="99"/>
      <c r="H128" s="99"/>
      <c r="I128" s="99"/>
      <c r="J128" s="99"/>
      <c r="K128" s="99"/>
      <c r="L128" s="99"/>
      <c r="M128" s="99"/>
      <c r="N128" s="99"/>
      <c r="O128" s="99"/>
      <c r="P128" s="99"/>
      <c r="Q128" s="99"/>
      <c r="R128" s="99"/>
      <c r="S128" s="99"/>
      <c r="T128" s="99"/>
      <c r="U128" s="99"/>
      <c r="V128" s="99"/>
      <c r="W128" s="99"/>
      <c r="X128" s="99"/>
      <c r="Y128" s="99"/>
      <c r="Z128" s="66"/>
    </row>
    <row r="129" spans="1:26" ht="12.75" customHeight="1" x14ac:dyDescent="0.2">
      <c r="A129" s="118"/>
      <c r="B129" s="118"/>
      <c r="C129" s="99"/>
      <c r="D129" s="119"/>
      <c r="E129" s="99"/>
      <c r="F129" s="99"/>
      <c r="G129" s="99"/>
      <c r="H129" s="99"/>
      <c r="I129" s="99"/>
      <c r="J129" s="99"/>
      <c r="K129" s="99"/>
      <c r="L129" s="99"/>
      <c r="M129" s="99"/>
      <c r="N129" s="99"/>
      <c r="O129" s="99"/>
      <c r="P129" s="99"/>
      <c r="Q129" s="99"/>
      <c r="R129" s="99"/>
      <c r="S129" s="99"/>
      <c r="T129" s="99"/>
      <c r="U129" s="99"/>
      <c r="V129" s="99"/>
      <c r="W129" s="99"/>
      <c r="X129" s="99"/>
      <c r="Y129" s="99"/>
      <c r="Z129" s="66"/>
    </row>
    <row r="130" spans="1:26" ht="12.75" customHeight="1" x14ac:dyDescent="0.2">
      <c r="A130" s="118"/>
      <c r="B130" s="118"/>
      <c r="C130" s="99"/>
      <c r="D130" s="119"/>
      <c r="E130" s="99"/>
      <c r="F130" s="99"/>
      <c r="G130" s="99"/>
      <c r="H130" s="99"/>
      <c r="I130" s="99"/>
      <c r="J130" s="99"/>
      <c r="K130" s="99"/>
      <c r="L130" s="99"/>
      <c r="M130" s="99"/>
      <c r="N130" s="99"/>
      <c r="O130" s="99"/>
      <c r="P130" s="99"/>
      <c r="Q130" s="99"/>
      <c r="R130" s="99"/>
      <c r="S130" s="99"/>
      <c r="T130" s="99"/>
      <c r="U130" s="99"/>
      <c r="V130" s="99"/>
      <c r="W130" s="99"/>
      <c r="X130" s="99"/>
      <c r="Y130" s="99"/>
      <c r="Z130" s="66"/>
    </row>
    <row r="131" spans="1:26" ht="12.75" customHeight="1" x14ac:dyDescent="0.2">
      <c r="A131" s="118"/>
      <c r="B131" s="118"/>
      <c r="C131" s="99"/>
      <c r="D131" s="119"/>
      <c r="E131" s="99"/>
      <c r="F131" s="99"/>
      <c r="G131" s="99"/>
      <c r="H131" s="99"/>
      <c r="I131" s="99"/>
      <c r="J131" s="99"/>
      <c r="K131" s="99"/>
      <c r="L131" s="99"/>
      <c r="M131" s="99"/>
      <c r="N131" s="99"/>
      <c r="O131" s="99"/>
      <c r="P131" s="99"/>
      <c r="Q131" s="99"/>
      <c r="R131" s="99"/>
      <c r="S131" s="99"/>
      <c r="T131" s="99"/>
      <c r="U131" s="99"/>
      <c r="V131" s="99"/>
      <c r="W131" s="99"/>
      <c r="X131" s="99"/>
      <c r="Y131" s="99"/>
      <c r="Z131" s="66"/>
    </row>
    <row r="132" spans="1:26" ht="12.75" customHeight="1" x14ac:dyDescent="0.2">
      <c r="A132" s="118"/>
      <c r="B132" s="118"/>
      <c r="C132" s="99"/>
      <c r="D132" s="119"/>
      <c r="E132" s="99"/>
      <c r="F132" s="99"/>
      <c r="G132" s="99"/>
      <c r="H132" s="99"/>
      <c r="I132" s="99"/>
      <c r="J132" s="99"/>
      <c r="K132" s="99"/>
      <c r="L132" s="99"/>
      <c r="M132" s="99"/>
      <c r="N132" s="99"/>
      <c r="O132" s="99"/>
      <c r="P132" s="99"/>
      <c r="Q132" s="99"/>
      <c r="R132" s="99"/>
      <c r="S132" s="99"/>
      <c r="T132" s="99"/>
      <c r="U132" s="99"/>
      <c r="V132" s="99"/>
      <c r="W132" s="99"/>
      <c r="X132" s="99"/>
      <c r="Y132" s="99"/>
      <c r="Z132" s="66"/>
    </row>
    <row r="133" spans="1:26" ht="12.75" customHeight="1" x14ac:dyDescent="0.2">
      <c r="A133" s="118"/>
      <c r="B133" s="118"/>
      <c r="C133" s="99"/>
      <c r="D133" s="119"/>
      <c r="E133" s="99"/>
      <c r="F133" s="99"/>
      <c r="G133" s="99"/>
      <c r="H133" s="99"/>
      <c r="I133" s="99"/>
      <c r="J133" s="99"/>
      <c r="K133" s="99"/>
      <c r="L133" s="99"/>
      <c r="M133" s="99"/>
      <c r="N133" s="99"/>
      <c r="O133" s="99"/>
      <c r="P133" s="99"/>
      <c r="Q133" s="99"/>
      <c r="R133" s="99"/>
      <c r="S133" s="99"/>
      <c r="T133" s="99"/>
      <c r="U133" s="99"/>
      <c r="V133" s="99"/>
      <c r="W133" s="99"/>
      <c r="X133" s="99"/>
      <c r="Y133" s="99"/>
      <c r="Z133" s="66"/>
    </row>
    <row r="134" spans="1:26" ht="12.75" customHeight="1" x14ac:dyDescent="0.2">
      <c r="A134" s="118"/>
      <c r="B134" s="118"/>
      <c r="C134" s="99"/>
      <c r="D134" s="119"/>
      <c r="E134" s="99"/>
      <c r="F134" s="99"/>
      <c r="G134" s="99"/>
      <c r="H134" s="99"/>
      <c r="I134" s="99"/>
      <c r="J134" s="99"/>
      <c r="K134" s="99"/>
      <c r="L134" s="99"/>
      <c r="M134" s="99"/>
      <c r="N134" s="99"/>
      <c r="O134" s="99"/>
      <c r="P134" s="99"/>
      <c r="Q134" s="99"/>
      <c r="R134" s="99"/>
      <c r="S134" s="99"/>
      <c r="T134" s="99"/>
      <c r="U134" s="99"/>
      <c r="V134" s="99"/>
      <c r="W134" s="99"/>
      <c r="X134" s="99"/>
      <c r="Y134" s="99"/>
      <c r="Z134" s="66"/>
    </row>
    <row r="135" spans="1:26" ht="12.75" customHeight="1" x14ac:dyDescent="0.2">
      <c r="A135" s="118"/>
      <c r="B135" s="118"/>
      <c r="C135" s="99"/>
      <c r="D135" s="119"/>
      <c r="E135" s="99"/>
      <c r="F135" s="99"/>
      <c r="G135" s="99"/>
      <c r="H135" s="99"/>
      <c r="I135" s="99"/>
      <c r="J135" s="99"/>
      <c r="K135" s="99"/>
      <c r="L135" s="99"/>
      <c r="M135" s="99"/>
      <c r="N135" s="99"/>
      <c r="O135" s="99"/>
      <c r="P135" s="99"/>
      <c r="Q135" s="99"/>
      <c r="R135" s="99"/>
      <c r="S135" s="99"/>
      <c r="T135" s="99"/>
      <c r="U135" s="99"/>
      <c r="V135" s="99"/>
      <c r="W135" s="99"/>
      <c r="X135" s="99"/>
      <c r="Y135" s="99"/>
      <c r="Z135" s="66"/>
    </row>
    <row r="136" spans="1:26" ht="12.75" customHeight="1" x14ac:dyDescent="0.2">
      <c r="A136" s="118"/>
      <c r="B136" s="118"/>
      <c r="C136" s="99"/>
      <c r="D136" s="119"/>
      <c r="E136" s="99"/>
      <c r="F136" s="99"/>
      <c r="G136" s="99"/>
      <c r="H136" s="99"/>
      <c r="I136" s="99"/>
      <c r="J136" s="99"/>
      <c r="K136" s="99"/>
      <c r="L136" s="99"/>
      <c r="M136" s="99"/>
      <c r="N136" s="99"/>
      <c r="O136" s="99"/>
      <c r="P136" s="99"/>
      <c r="Q136" s="99"/>
      <c r="R136" s="99"/>
      <c r="S136" s="99"/>
      <c r="T136" s="99"/>
      <c r="U136" s="99"/>
      <c r="V136" s="99"/>
      <c r="W136" s="99"/>
      <c r="X136" s="99"/>
      <c r="Y136" s="99"/>
      <c r="Z136" s="66"/>
    </row>
    <row r="137" spans="1:26" ht="12.75" customHeight="1" x14ac:dyDescent="0.2">
      <c r="A137" s="118"/>
      <c r="B137" s="118"/>
      <c r="C137" s="99"/>
      <c r="D137" s="119"/>
      <c r="E137" s="99"/>
      <c r="F137" s="99"/>
      <c r="G137" s="99"/>
      <c r="H137" s="99"/>
      <c r="I137" s="99"/>
      <c r="J137" s="99"/>
      <c r="K137" s="99"/>
      <c r="L137" s="99"/>
      <c r="M137" s="99"/>
      <c r="N137" s="99"/>
      <c r="O137" s="99"/>
      <c r="P137" s="99"/>
      <c r="Q137" s="99"/>
      <c r="R137" s="99"/>
      <c r="S137" s="99"/>
      <c r="T137" s="99"/>
      <c r="U137" s="99"/>
      <c r="V137" s="99"/>
      <c r="W137" s="99"/>
      <c r="X137" s="99"/>
      <c r="Y137" s="99"/>
      <c r="Z137" s="66"/>
    </row>
    <row r="138" spans="1:26" ht="12.75" customHeight="1" x14ac:dyDescent="0.2">
      <c r="A138" s="118"/>
      <c r="B138" s="118"/>
      <c r="C138" s="99"/>
      <c r="D138" s="119"/>
      <c r="E138" s="99"/>
      <c r="F138" s="99"/>
      <c r="G138" s="99"/>
      <c r="H138" s="99"/>
      <c r="I138" s="99"/>
      <c r="J138" s="99"/>
      <c r="K138" s="99"/>
      <c r="L138" s="99"/>
      <c r="M138" s="99"/>
      <c r="N138" s="99"/>
      <c r="O138" s="99"/>
      <c r="P138" s="99"/>
      <c r="Q138" s="99"/>
      <c r="R138" s="99"/>
      <c r="S138" s="99"/>
      <c r="T138" s="99"/>
      <c r="U138" s="99"/>
      <c r="V138" s="99"/>
      <c r="W138" s="99"/>
      <c r="X138" s="99"/>
      <c r="Y138" s="99"/>
      <c r="Z138" s="66"/>
    </row>
    <row r="139" spans="1:26" ht="12.75" customHeight="1" x14ac:dyDescent="0.2">
      <c r="A139" s="118"/>
      <c r="B139" s="118"/>
      <c r="C139" s="99"/>
      <c r="D139" s="119"/>
      <c r="E139" s="99"/>
      <c r="F139" s="99"/>
      <c r="G139" s="99"/>
      <c r="H139" s="99"/>
      <c r="I139" s="99"/>
      <c r="J139" s="99"/>
      <c r="K139" s="99"/>
      <c r="L139" s="99"/>
      <c r="M139" s="99"/>
      <c r="N139" s="99"/>
      <c r="O139" s="99"/>
      <c r="P139" s="99"/>
      <c r="Q139" s="99"/>
      <c r="R139" s="99"/>
      <c r="S139" s="99"/>
      <c r="T139" s="99"/>
      <c r="U139" s="99"/>
      <c r="V139" s="99"/>
      <c r="W139" s="99"/>
      <c r="X139" s="99"/>
      <c r="Y139" s="99"/>
      <c r="Z139" s="66"/>
    </row>
    <row r="140" spans="1:26" ht="12.75" customHeight="1" x14ac:dyDescent="0.2">
      <c r="A140" s="118"/>
      <c r="B140" s="118"/>
      <c r="C140" s="99"/>
      <c r="D140" s="119"/>
      <c r="E140" s="99"/>
      <c r="F140" s="99"/>
      <c r="G140" s="99"/>
      <c r="H140" s="99"/>
      <c r="I140" s="99"/>
      <c r="J140" s="99"/>
      <c r="K140" s="99"/>
      <c r="L140" s="99"/>
      <c r="M140" s="99"/>
      <c r="N140" s="99"/>
      <c r="O140" s="99"/>
      <c r="P140" s="99"/>
      <c r="Q140" s="99"/>
      <c r="R140" s="99"/>
      <c r="S140" s="99"/>
      <c r="T140" s="99"/>
      <c r="U140" s="99"/>
      <c r="V140" s="99"/>
      <c r="W140" s="99"/>
      <c r="X140" s="99"/>
      <c r="Y140" s="99"/>
      <c r="Z140" s="66"/>
    </row>
    <row r="141" spans="1:26" ht="12.75" customHeight="1" x14ac:dyDescent="0.2">
      <c r="A141" s="118"/>
      <c r="B141" s="118"/>
      <c r="C141" s="99"/>
      <c r="D141" s="119"/>
      <c r="E141" s="99"/>
      <c r="F141" s="99"/>
      <c r="G141" s="99"/>
      <c r="H141" s="99"/>
      <c r="I141" s="99"/>
      <c r="J141" s="99"/>
      <c r="K141" s="99"/>
      <c r="L141" s="99"/>
      <c r="M141" s="99"/>
      <c r="N141" s="99"/>
      <c r="O141" s="99"/>
      <c r="P141" s="99"/>
      <c r="Q141" s="99"/>
      <c r="R141" s="99"/>
      <c r="S141" s="99"/>
      <c r="T141" s="99"/>
      <c r="U141" s="99"/>
      <c r="V141" s="99"/>
      <c r="W141" s="99"/>
      <c r="X141" s="99"/>
      <c r="Y141" s="99"/>
      <c r="Z141" s="66"/>
    </row>
    <row r="142" spans="1:26" ht="12.75" customHeight="1" x14ac:dyDescent="0.2">
      <c r="A142" s="118"/>
      <c r="B142" s="118"/>
      <c r="C142" s="99"/>
      <c r="D142" s="119"/>
      <c r="E142" s="99"/>
      <c r="F142" s="99"/>
      <c r="G142" s="99"/>
      <c r="H142" s="99"/>
      <c r="I142" s="99"/>
      <c r="J142" s="99"/>
      <c r="K142" s="99"/>
      <c r="L142" s="99"/>
      <c r="M142" s="99"/>
      <c r="N142" s="99"/>
      <c r="O142" s="99"/>
      <c r="P142" s="99"/>
      <c r="Q142" s="99"/>
      <c r="R142" s="99"/>
      <c r="S142" s="99"/>
      <c r="T142" s="99"/>
      <c r="U142" s="99"/>
      <c r="V142" s="99"/>
      <c r="W142" s="99"/>
      <c r="X142" s="99"/>
      <c r="Y142" s="99"/>
      <c r="Z142" s="66"/>
    </row>
    <row r="143" spans="1:26" ht="12.75" customHeight="1" x14ac:dyDescent="0.2">
      <c r="A143" s="118"/>
      <c r="B143" s="118"/>
      <c r="C143" s="99"/>
      <c r="D143" s="119"/>
      <c r="E143" s="99"/>
      <c r="F143" s="99"/>
      <c r="G143" s="99"/>
      <c r="H143" s="99"/>
      <c r="I143" s="99"/>
      <c r="J143" s="99"/>
      <c r="K143" s="99"/>
      <c r="L143" s="99"/>
      <c r="M143" s="99"/>
      <c r="N143" s="99"/>
      <c r="O143" s="99"/>
      <c r="P143" s="99"/>
      <c r="Q143" s="99"/>
      <c r="R143" s="99"/>
      <c r="S143" s="99"/>
      <c r="T143" s="99"/>
      <c r="U143" s="99"/>
      <c r="V143" s="99"/>
      <c r="W143" s="99"/>
      <c r="X143" s="99"/>
      <c r="Y143" s="99"/>
      <c r="Z143" s="66"/>
    </row>
    <row r="144" spans="1:26" ht="12.75" customHeight="1" x14ac:dyDescent="0.2">
      <c r="A144" s="118"/>
      <c r="B144" s="118"/>
      <c r="C144" s="99"/>
      <c r="D144" s="119"/>
      <c r="E144" s="99"/>
      <c r="F144" s="99"/>
      <c r="G144" s="99"/>
      <c r="H144" s="99"/>
      <c r="I144" s="99"/>
      <c r="J144" s="99"/>
      <c r="K144" s="99"/>
      <c r="L144" s="99"/>
      <c r="M144" s="99"/>
      <c r="N144" s="99"/>
      <c r="O144" s="99"/>
      <c r="P144" s="99"/>
      <c r="Q144" s="99"/>
      <c r="R144" s="99"/>
      <c r="S144" s="99"/>
      <c r="T144" s="99"/>
      <c r="U144" s="99"/>
      <c r="V144" s="99"/>
      <c r="W144" s="99"/>
      <c r="X144" s="99"/>
      <c r="Y144" s="99"/>
      <c r="Z144" s="66"/>
    </row>
    <row r="145" spans="1:26" ht="12.75" customHeight="1" x14ac:dyDescent="0.2">
      <c r="A145" s="118"/>
      <c r="B145" s="118"/>
      <c r="C145" s="99"/>
      <c r="D145" s="119"/>
      <c r="E145" s="99"/>
      <c r="F145" s="99"/>
      <c r="G145" s="99"/>
      <c r="H145" s="99"/>
      <c r="I145" s="99"/>
      <c r="J145" s="99"/>
      <c r="K145" s="99"/>
      <c r="L145" s="99"/>
      <c r="M145" s="99"/>
      <c r="N145" s="99"/>
      <c r="O145" s="99"/>
      <c r="P145" s="99"/>
      <c r="Q145" s="99"/>
      <c r="R145" s="99"/>
      <c r="S145" s="99"/>
      <c r="T145" s="99"/>
      <c r="U145" s="99"/>
      <c r="V145" s="99"/>
      <c r="W145" s="99"/>
      <c r="X145" s="99"/>
      <c r="Y145" s="99"/>
      <c r="Z145" s="66"/>
    </row>
    <row r="146" spans="1:26" ht="12.75" customHeight="1" x14ac:dyDescent="0.2">
      <c r="A146" s="118"/>
      <c r="B146" s="118"/>
      <c r="C146" s="99"/>
      <c r="D146" s="119"/>
      <c r="E146" s="99"/>
      <c r="F146" s="99"/>
      <c r="G146" s="99"/>
      <c r="H146" s="99"/>
      <c r="I146" s="99"/>
      <c r="J146" s="99"/>
      <c r="K146" s="99"/>
      <c r="L146" s="99"/>
      <c r="M146" s="99"/>
      <c r="N146" s="99"/>
      <c r="O146" s="99"/>
      <c r="P146" s="99"/>
      <c r="Q146" s="99"/>
      <c r="R146" s="99"/>
      <c r="S146" s="99"/>
      <c r="T146" s="99"/>
      <c r="U146" s="99"/>
      <c r="V146" s="99"/>
      <c r="W146" s="99"/>
      <c r="X146" s="99"/>
      <c r="Y146" s="99"/>
      <c r="Z146" s="66"/>
    </row>
    <row r="147" spans="1:26" ht="12.75" customHeight="1" x14ac:dyDescent="0.2">
      <c r="A147" s="118"/>
      <c r="B147" s="118"/>
      <c r="C147" s="99"/>
      <c r="D147" s="119"/>
      <c r="E147" s="99"/>
      <c r="F147" s="99"/>
      <c r="G147" s="99"/>
      <c r="H147" s="99"/>
      <c r="I147" s="99"/>
      <c r="J147" s="99"/>
      <c r="K147" s="99"/>
      <c r="L147" s="99"/>
      <c r="M147" s="99"/>
      <c r="N147" s="99"/>
      <c r="O147" s="99"/>
      <c r="P147" s="99"/>
      <c r="Q147" s="99"/>
      <c r="R147" s="99"/>
      <c r="S147" s="99"/>
      <c r="T147" s="99"/>
      <c r="U147" s="99"/>
      <c r="V147" s="99"/>
      <c r="W147" s="99"/>
      <c r="X147" s="99"/>
      <c r="Y147" s="99"/>
      <c r="Z147" s="66"/>
    </row>
    <row r="148" spans="1:26" ht="12.75" customHeight="1" x14ac:dyDescent="0.2">
      <c r="A148" s="118"/>
      <c r="B148" s="118"/>
      <c r="C148" s="99"/>
      <c r="D148" s="119"/>
      <c r="E148" s="99"/>
      <c r="F148" s="99"/>
      <c r="G148" s="99"/>
      <c r="H148" s="99"/>
      <c r="I148" s="99"/>
      <c r="J148" s="99"/>
      <c r="K148" s="99"/>
      <c r="L148" s="99"/>
      <c r="M148" s="99"/>
      <c r="N148" s="99"/>
      <c r="O148" s="99"/>
      <c r="P148" s="99"/>
      <c r="Q148" s="99"/>
      <c r="R148" s="99"/>
      <c r="S148" s="99"/>
      <c r="T148" s="99"/>
      <c r="U148" s="99"/>
      <c r="V148" s="99"/>
      <c r="W148" s="99"/>
      <c r="X148" s="99"/>
      <c r="Y148" s="99"/>
      <c r="Z148" s="66"/>
    </row>
    <row r="149" spans="1:26" ht="12.75" customHeight="1" x14ac:dyDescent="0.2">
      <c r="A149" s="118"/>
      <c r="B149" s="118"/>
      <c r="C149" s="99"/>
      <c r="D149" s="119"/>
      <c r="E149" s="99"/>
      <c r="F149" s="99"/>
      <c r="G149" s="99"/>
      <c r="H149" s="99"/>
      <c r="I149" s="99"/>
      <c r="J149" s="99"/>
      <c r="K149" s="99"/>
      <c r="L149" s="99"/>
      <c r="M149" s="99"/>
      <c r="N149" s="99"/>
      <c r="O149" s="99"/>
      <c r="P149" s="99"/>
      <c r="Q149" s="99"/>
      <c r="R149" s="99"/>
      <c r="S149" s="99"/>
      <c r="T149" s="99"/>
      <c r="U149" s="99"/>
      <c r="V149" s="99"/>
      <c r="W149" s="99"/>
      <c r="X149" s="99"/>
      <c r="Y149" s="99"/>
      <c r="Z149" s="66"/>
    </row>
    <row r="150" spans="1:26" ht="12.75" customHeight="1" x14ac:dyDescent="0.2">
      <c r="A150" s="118"/>
      <c r="B150" s="118"/>
      <c r="C150" s="99"/>
      <c r="D150" s="119"/>
      <c r="E150" s="99"/>
      <c r="F150" s="99"/>
      <c r="G150" s="99"/>
      <c r="H150" s="99"/>
      <c r="I150" s="99"/>
      <c r="J150" s="99"/>
      <c r="K150" s="99"/>
      <c r="L150" s="99"/>
      <c r="M150" s="99"/>
      <c r="N150" s="99"/>
      <c r="O150" s="99"/>
      <c r="P150" s="99"/>
      <c r="Q150" s="99"/>
      <c r="R150" s="99"/>
      <c r="S150" s="99"/>
      <c r="T150" s="99"/>
      <c r="U150" s="99"/>
      <c r="V150" s="99"/>
      <c r="W150" s="99"/>
      <c r="X150" s="99"/>
      <c r="Y150" s="99"/>
      <c r="Z150" s="66"/>
    </row>
    <row r="151" spans="1:26" ht="12.75" customHeight="1" x14ac:dyDescent="0.2">
      <c r="A151" s="118"/>
      <c r="B151" s="118"/>
      <c r="C151" s="99"/>
      <c r="D151" s="119"/>
      <c r="E151" s="99"/>
      <c r="F151" s="99"/>
      <c r="G151" s="99"/>
      <c r="H151" s="99"/>
      <c r="I151" s="99"/>
      <c r="J151" s="99"/>
      <c r="K151" s="99"/>
      <c r="L151" s="99"/>
      <c r="M151" s="99"/>
      <c r="N151" s="99"/>
      <c r="O151" s="99"/>
      <c r="P151" s="99"/>
      <c r="Q151" s="99"/>
      <c r="R151" s="99"/>
      <c r="S151" s="99"/>
      <c r="T151" s="99"/>
      <c r="U151" s="99"/>
      <c r="V151" s="99"/>
      <c r="W151" s="99"/>
      <c r="X151" s="99"/>
      <c r="Y151" s="99"/>
      <c r="Z151" s="66"/>
    </row>
    <row r="152" spans="1:26" ht="12.75" customHeight="1" x14ac:dyDescent="0.2">
      <c r="A152" s="118"/>
      <c r="B152" s="118"/>
      <c r="C152" s="99"/>
      <c r="D152" s="119"/>
      <c r="E152" s="99"/>
      <c r="F152" s="99"/>
      <c r="G152" s="99"/>
      <c r="H152" s="99"/>
      <c r="I152" s="99"/>
      <c r="J152" s="99"/>
      <c r="K152" s="99"/>
      <c r="L152" s="99"/>
      <c r="M152" s="99"/>
      <c r="N152" s="99"/>
      <c r="O152" s="99"/>
      <c r="P152" s="99"/>
      <c r="Q152" s="99"/>
      <c r="R152" s="99"/>
      <c r="S152" s="99"/>
      <c r="T152" s="99"/>
      <c r="U152" s="99"/>
      <c r="V152" s="99"/>
      <c r="W152" s="99"/>
      <c r="X152" s="99"/>
      <c r="Y152" s="99"/>
      <c r="Z152" s="66"/>
    </row>
    <row r="153" spans="1:26" ht="12.75" customHeight="1" x14ac:dyDescent="0.2">
      <c r="A153" s="118"/>
      <c r="B153" s="118"/>
      <c r="C153" s="99"/>
      <c r="D153" s="119"/>
      <c r="E153" s="99"/>
      <c r="F153" s="99"/>
      <c r="G153" s="99"/>
      <c r="H153" s="99"/>
      <c r="I153" s="99"/>
      <c r="J153" s="99"/>
      <c r="K153" s="99"/>
      <c r="L153" s="99"/>
      <c r="M153" s="99"/>
      <c r="N153" s="99"/>
      <c r="O153" s="99"/>
      <c r="P153" s="99"/>
      <c r="Q153" s="99"/>
      <c r="R153" s="99"/>
      <c r="S153" s="99"/>
      <c r="T153" s="99"/>
      <c r="U153" s="99"/>
      <c r="V153" s="99"/>
      <c r="W153" s="99"/>
      <c r="X153" s="99"/>
      <c r="Y153" s="99"/>
      <c r="Z153" s="66"/>
    </row>
    <row r="154" spans="1:26" ht="12.75" customHeight="1" x14ac:dyDescent="0.2">
      <c r="A154" s="118"/>
      <c r="B154" s="118"/>
      <c r="C154" s="99"/>
      <c r="D154" s="119"/>
      <c r="E154" s="99"/>
      <c r="F154" s="99"/>
      <c r="G154" s="99"/>
      <c r="H154" s="99"/>
      <c r="I154" s="99"/>
      <c r="J154" s="99"/>
      <c r="K154" s="99"/>
      <c r="L154" s="99"/>
      <c r="M154" s="99"/>
      <c r="N154" s="99"/>
      <c r="O154" s="99"/>
      <c r="P154" s="99"/>
      <c r="Q154" s="99"/>
      <c r="R154" s="99"/>
      <c r="S154" s="99"/>
      <c r="T154" s="99"/>
      <c r="U154" s="99"/>
      <c r="V154" s="99"/>
      <c r="W154" s="99"/>
      <c r="X154" s="99"/>
      <c r="Y154" s="99"/>
      <c r="Z154" s="66"/>
    </row>
    <row r="155" spans="1:26" ht="12.75" customHeight="1" x14ac:dyDescent="0.2">
      <c r="A155" s="118"/>
      <c r="B155" s="118"/>
      <c r="C155" s="99"/>
      <c r="D155" s="119"/>
      <c r="E155" s="99"/>
      <c r="F155" s="99"/>
      <c r="G155" s="99"/>
      <c r="H155" s="99"/>
      <c r="I155" s="99"/>
      <c r="J155" s="99"/>
      <c r="K155" s="99"/>
      <c r="L155" s="99"/>
      <c r="M155" s="99"/>
      <c r="N155" s="99"/>
      <c r="O155" s="99"/>
      <c r="P155" s="99"/>
      <c r="Q155" s="99"/>
      <c r="R155" s="99"/>
      <c r="S155" s="99"/>
      <c r="T155" s="99"/>
      <c r="U155" s="99"/>
      <c r="V155" s="99"/>
      <c r="W155" s="99"/>
      <c r="X155" s="99"/>
      <c r="Y155" s="99"/>
      <c r="Z155" s="66"/>
    </row>
    <row r="156" spans="1:26" ht="12.75" customHeight="1" x14ac:dyDescent="0.2">
      <c r="A156" s="118"/>
      <c r="B156" s="118"/>
      <c r="C156" s="99"/>
      <c r="D156" s="119"/>
      <c r="E156" s="99"/>
      <c r="F156" s="99"/>
      <c r="G156" s="99"/>
      <c r="H156" s="99"/>
      <c r="I156" s="99"/>
      <c r="J156" s="99"/>
      <c r="K156" s="99"/>
      <c r="L156" s="99"/>
      <c r="M156" s="99"/>
      <c r="N156" s="99"/>
      <c r="O156" s="99"/>
      <c r="P156" s="99"/>
      <c r="Q156" s="99"/>
      <c r="R156" s="99"/>
      <c r="S156" s="99"/>
      <c r="T156" s="99"/>
      <c r="U156" s="99"/>
      <c r="V156" s="99"/>
      <c r="W156" s="99"/>
      <c r="X156" s="99"/>
      <c r="Y156" s="99"/>
      <c r="Z156" s="66"/>
    </row>
    <row r="157" spans="1:26" ht="12.75" customHeight="1" x14ac:dyDescent="0.2">
      <c r="A157" s="118"/>
      <c r="B157" s="118"/>
      <c r="C157" s="99"/>
      <c r="D157" s="119"/>
      <c r="E157" s="99"/>
      <c r="F157" s="99"/>
      <c r="G157" s="99"/>
      <c r="H157" s="99"/>
      <c r="I157" s="99"/>
      <c r="J157" s="99"/>
      <c r="K157" s="99"/>
      <c r="L157" s="99"/>
      <c r="M157" s="99"/>
      <c r="N157" s="99"/>
      <c r="O157" s="99"/>
      <c r="P157" s="99"/>
      <c r="Q157" s="99"/>
      <c r="R157" s="99"/>
      <c r="S157" s="99"/>
      <c r="T157" s="99"/>
      <c r="U157" s="99"/>
      <c r="V157" s="99"/>
      <c r="W157" s="99"/>
      <c r="X157" s="99"/>
      <c r="Y157" s="99"/>
      <c r="Z157" s="66"/>
    </row>
    <row r="158" spans="1:26" ht="12.75" customHeight="1" x14ac:dyDescent="0.2">
      <c r="A158" s="118"/>
      <c r="B158" s="118"/>
      <c r="C158" s="99"/>
      <c r="D158" s="119"/>
      <c r="E158" s="99"/>
      <c r="F158" s="99"/>
      <c r="G158" s="99"/>
      <c r="H158" s="99"/>
      <c r="I158" s="99"/>
      <c r="J158" s="99"/>
      <c r="K158" s="99"/>
      <c r="L158" s="99"/>
      <c r="M158" s="99"/>
      <c r="N158" s="99"/>
      <c r="O158" s="99"/>
      <c r="P158" s="99"/>
      <c r="Q158" s="99"/>
      <c r="R158" s="99"/>
      <c r="S158" s="99"/>
      <c r="T158" s="99"/>
      <c r="U158" s="99"/>
      <c r="V158" s="99"/>
      <c r="W158" s="99"/>
      <c r="X158" s="99"/>
      <c r="Y158" s="99"/>
      <c r="Z158" s="66"/>
    </row>
    <row r="159" spans="1:26" ht="12.75" customHeight="1" x14ac:dyDescent="0.2">
      <c r="A159" s="118"/>
      <c r="B159" s="118"/>
      <c r="C159" s="99"/>
      <c r="D159" s="119"/>
      <c r="E159" s="99"/>
      <c r="F159" s="99"/>
      <c r="G159" s="99"/>
      <c r="H159" s="99"/>
      <c r="I159" s="99"/>
      <c r="J159" s="99"/>
      <c r="K159" s="99"/>
      <c r="L159" s="99"/>
      <c r="M159" s="99"/>
      <c r="N159" s="99"/>
      <c r="O159" s="99"/>
      <c r="P159" s="99"/>
      <c r="Q159" s="99"/>
      <c r="R159" s="99"/>
      <c r="S159" s="99"/>
      <c r="T159" s="99"/>
      <c r="U159" s="99"/>
      <c r="V159" s="99"/>
      <c r="W159" s="99"/>
      <c r="X159" s="99"/>
      <c r="Y159" s="99"/>
      <c r="Z159" s="66"/>
    </row>
    <row r="160" spans="1:26" ht="12.75" customHeight="1" x14ac:dyDescent="0.2">
      <c r="A160" s="118"/>
      <c r="B160" s="118"/>
      <c r="C160" s="99"/>
      <c r="D160" s="119"/>
      <c r="E160" s="99"/>
      <c r="F160" s="99"/>
      <c r="G160" s="99"/>
      <c r="H160" s="99"/>
      <c r="I160" s="99"/>
      <c r="J160" s="99"/>
      <c r="K160" s="99"/>
      <c r="L160" s="99"/>
      <c r="M160" s="99"/>
      <c r="N160" s="99"/>
      <c r="O160" s="99"/>
      <c r="P160" s="99"/>
      <c r="Q160" s="99"/>
      <c r="R160" s="99"/>
      <c r="S160" s="99"/>
      <c r="T160" s="99"/>
      <c r="U160" s="99"/>
      <c r="V160" s="99"/>
      <c r="W160" s="99"/>
      <c r="X160" s="99"/>
      <c r="Y160" s="99"/>
      <c r="Z160" s="66"/>
    </row>
    <row r="161" spans="1:26" ht="12.75" customHeight="1" x14ac:dyDescent="0.2">
      <c r="A161" s="118"/>
      <c r="B161" s="118"/>
      <c r="C161" s="99"/>
      <c r="D161" s="119"/>
      <c r="E161" s="99"/>
      <c r="F161" s="99"/>
      <c r="G161" s="99"/>
      <c r="H161" s="99"/>
      <c r="I161" s="99"/>
      <c r="J161" s="99"/>
      <c r="K161" s="99"/>
      <c r="L161" s="99"/>
      <c r="M161" s="99"/>
      <c r="N161" s="99"/>
      <c r="O161" s="99"/>
      <c r="P161" s="99"/>
      <c r="Q161" s="99"/>
      <c r="R161" s="99"/>
      <c r="S161" s="99"/>
      <c r="T161" s="99"/>
      <c r="U161" s="99"/>
      <c r="V161" s="99"/>
      <c r="W161" s="99"/>
      <c r="X161" s="99"/>
      <c r="Y161" s="99"/>
      <c r="Z161" s="66"/>
    </row>
    <row r="162" spans="1:26" ht="12.75" customHeight="1" x14ac:dyDescent="0.2">
      <c r="A162" s="118"/>
      <c r="B162" s="118"/>
      <c r="C162" s="99"/>
      <c r="D162" s="119"/>
      <c r="E162" s="99"/>
      <c r="F162" s="99"/>
      <c r="G162" s="99"/>
      <c r="H162" s="99"/>
      <c r="I162" s="99"/>
      <c r="J162" s="99"/>
      <c r="K162" s="99"/>
      <c r="L162" s="99"/>
      <c r="M162" s="99"/>
      <c r="N162" s="99"/>
      <c r="O162" s="99"/>
      <c r="P162" s="99"/>
      <c r="Q162" s="99"/>
      <c r="R162" s="99"/>
      <c r="S162" s="99"/>
      <c r="T162" s="99"/>
      <c r="U162" s="99"/>
      <c r="V162" s="99"/>
      <c r="W162" s="99"/>
      <c r="X162" s="99"/>
      <c r="Y162" s="99"/>
      <c r="Z162" s="66"/>
    </row>
    <row r="163" spans="1:26" ht="12.75" customHeight="1" x14ac:dyDescent="0.2">
      <c r="A163" s="118"/>
      <c r="B163" s="118"/>
      <c r="C163" s="99"/>
      <c r="D163" s="119"/>
      <c r="E163" s="99"/>
      <c r="F163" s="99"/>
      <c r="G163" s="99"/>
      <c r="H163" s="99"/>
      <c r="I163" s="99"/>
      <c r="J163" s="99"/>
      <c r="K163" s="99"/>
      <c r="L163" s="99"/>
      <c r="M163" s="99"/>
      <c r="N163" s="99"/>
      <c r="O163" s="99"/>
      <c r="P163" s="99"/>
      <c r="Q163" s="99"/>
      <c r="R163" s="99"/>
      <c r="S163" s="99"/>
      <c r="T163" s="99"/>
      <c r="U163" s="99"/>
      <c r="V163" s="99"/>
      <c r="W163" s="99"/>
      <c r="X163" s="99"/>
      <c r="Y163" s="99"/>
      <c r="Z163" s="66"/>
    </row>
    <row r="164" spans="1:26" ht="12.75" customHeight="1" x14ac:dyDescent="0.2">
      <c r="A164" s="118"/>
      <c r="B164" s="118"/>
      <c r="C164" s="99"/>
      <c r="D164" s="119"/>
      <c r="E164" s="99"/>
      <c r="F164" s="99"/>
      <c r="G164" s="99"/>
      <c r="H164" s="99"/>
      <c r="I164" s="99"/>
      <c r="J164" s="99"/>
      <c r="K164" s="99"/>
      <c r="L164" s="99"/>
      <c r="M164" s="99"/>
      <c r="N164" s="99"/>
      <c r="O164" s="99"/>
      <c r="P164" s="99"/>
      <c r="Q164" s="99"/>
      <c r="R164" s="99"/>
      <c r="S164" s="99"/>
      <c r="T164" s="99"/>
      <c r="U164" s="99"/>
      <c r="V164" s="99"/>
      <c r="W164" s="99"/>
      <c r="X164" s="99"/>
      <c r="Y164" s="99"/>
      <c r="Z164" s="66"/>
    </row>
    <row r="165" spans="1:26" ht="12.75" customHeight="1" x14ac:dyDescent="0.2">
      <c r="A165" s="118"/>
      <c r="B165" s="118"/>
      <c r="C165" s="99"/>
      <c r="D165" s="119"/>
      <c r="E165" s="99"/>
      <c r="F165" s="99"/>
      <c r="G165" s="99"/>
      <c r="H165" s="99"/>
      <c r="I165" s="99"/>
      <c r="J165" s="99"/>
      <c r="K165" s="99"/>
      <c r="L165" s="99"/>
      <c r="M165" s="99"/>
      <c r="N165" s="99"/>
      <c r="O165" s="99"/>
      <c r="P165" s="99"/>
      <c r="Q165" s="99"/>
      <c r="R165" s="99"/>
      <c r="S165" s="99"/>
      <c r="T165" s="99"/>
      <c r="U165" s="99"/>
      <c r="V165" s="99"/>
      <c r="W165" s="99"/>
      <c r="X165" s="99"/>
      <c r="Y165" s="99"/>
      <c r="Z165" s="66"/>
    </row>
    <row r="166" spans="1:26" ht="12.75" customHeight="1" x14ac:dyDescent="0.2">
      <c r="A166" s="118"/>
      <c r="B166" s="118"/>
      <c r="C166" s="99"/>
      <c r="D166" s="119"/>
      <c r="E166" s="99"/>
      <c r="F166" s="99"/>
      <c r="G166" s="99"/>
      <c r="H166" s="99"/>
      <c r="I166" s="99"/>
      <c r="J166" s="99"/>
      <c r="K166" s="99"/>
      <c r="L166" s="99"/>
      <c r="M166" s="99"/>
      <c r="N166" s="99"/>
      <c r="O166" s="99"/>
      <c r="P166" s="99"/>
      <c r="Q166" s="99"/>
      <c r="R166" s="99"/>
      <c r="S166" s="99"/>
      <c r="T166" s="99"/>
      <c r="U166" s="99"/>
      <c r="V166" s="99"/>
      <c r="W166" s="99"/>
      <c r="X166" s="99"/>
      <c r="Y166" s="99"/>
      <c r="Z166" s="66"/>
    </row>
    <row r="167" spans="1:26" ht="12.75" customHeight="1" x14ac:dyDescent="0.2">
      <c r="A167" s="118"/>
      <c r="B167" s="118"/>
      <c r="C167" s="99"/>
      <c r="D167" s="119"/>
      <c r="E167" s="99"/>
      <c r="F167" s="99"/>
      <c r="G167" s="99"/>
      <c r="H167" s="99"/>
      <c r="I167" s="99"/>
      <c r="J167" s="99"/>
      <c r="K167" s="99"/>
      <c r="L167" s="99"/>
      <c r="M167" s="99"/>
      <c r="N167" s="99"/>
      <c r="O167" s="99"/>
      <c r="P167" s="99"/>
      <c r="Q167" s="99"/>
      <c r="R167" s="99"/>
      <c r="S167" s="99"/>
      <c r="T167" s="99"/>
      <c r="U167" s="99"/>
      <c r="V167" s="99"/>
      <c r="W167" s="99"/>
      <c r="X167" s="99"/>
      <c r="Y167" s="99"/>
      <c r="Z167" s="66"/>
    </row>
    <row r="168" spans="1:26" ht="12.75" customHeight="1" x14ac:dyDescent="0.2">
      <c r="A168" s="118"/>
      <c r="B168" s="118"/>
      <c r="C168" s="99"/>
      <c r="D168" s="119"/>
      <c r="E168" s="99"/>
      <c r="F168" s="99"/>
      <c r="G168" s="99"/>
      <c r="H168" s="99"/>
      <c r="I168" s="99"/>
      <c r="J168" s="99"/>
      <c r="K168" s="99"/>
      <c r="L168" s="99"/>
      <c r="M168" s="99"/>
      <c r="N168" s="99"/>
      <c r="O168" s="99"/>
      <c r="P168" s="99"/>
      <c r="Q168" s="99"/>
      <c r="R168" s="99"/>
      <c r="S168" s="99"/>
      <c r="T168" s="99"/>
      <c r="U168" s="99"/>
      <c r="V168" s="99"/>
      <c r="W168" s="99"/>
      <c r="X168" s="99"/>
      <c r="Y168" s="99"/>
      <c r="Z168" s="66"/>
    </row>
    <row r="169" spans="1:26" ht="12.75" customHeight="1" x14ac:dyDescent="0.2">
      <c r="A169" s="118"/>
      <c r="B169" s="118"/>
      <c r="C169" s="99"/>
      <c r="D169" s="119"/>
      <c r="E169" s="99"/>
      <c r="F169" s="99"/>
      <c r="G169" s="99"/>
      <c r="H169" s="99"/>
      <c r="I169" s="99"/>
      <c r="J169" s="99"/>
      <c r="K169" s="99"/>
      <c r="L169" s="99"/>
      <c r="M169" s="99"/>
      <c r="N169" s="99"/>
      <c r="O169" s="99"/>
      <c r="P169" s="99"/>
      <c r="Q169" s="99"/>
      <c r="R169" s="99"/>
      <c r="S169" s="99"/>
      <c r="T169" s="99"/>
      <c r="U169" s="99"/>
      <c r="V169" s="99"/>
      <c r="W169" s="99"/>
      <c r="X169" s="99"/>
      <c r="Y169" s="99"/>
      <c r="Z169" s="66"/>
    </row>
    <row r="170" spans="1:26" ht="12.75" customHeight="1" x14ac:dyDescent="0.2">
      <c r="A170" s="118"/>
      <c r="B170" s="118"/>
      <c r="C170" s="99"/>
      <c r="D170" s="119"/>
      <c r="E170" s="99"/>
      <c r="F170" s="99"/>
      <c r="G170" s="99"/>
      <c r="H170" s="99"/>
      <c r="I170" s="99"/>
      <c r="J170" s="99"/>
      <c r="K170" s="99"/>
      <c r="L170" s="99"/>
      <c r="M170" s="99"/>
      <c r="N170" s="99"/>
      <c r="O170" s="99"/>
      <c r="P170" s="99"/>
      <c r="Q170" s="99"/>
      <c r="R170" s="99"/>
      <c r="S170" s="99"/>
      <c r="T170" s="99"/>
      <c r="U170" s="99"/>
      <c r="V170" s="99"/>
      <c r="W170" s="99"/>
      <c r="X170" s="99"/>
      <c r="Y170" s="99"/>
      <c r="Z170" s="66"/>
    </row>
    <row r="171" spans="1:26" ht="12.75" customHeight="1" x14ac:dyDescent="0.2">
      <c r="A171" s="118"/>
      <c r="B171" s="118"/>
      <c r="C171" s="99"/>
      <c r="D171" s="119"/>
      <c r="E171" s="99"/>
      <c r="F171" s="99"/>
      <c r="G171" s="99"/>
      <c r="H171" s="99"/>
      <c r="I171" s="99"/>
      <c r="J171" s="99"/>
      <c r="K171" s="99"/>
      <c r="L171" s="99"/>
      <c r="M171" s="99"/>
      <c r="N171" s="99"/>
      <c r="O171" s="99"/>
      <c r="P171" s="99"/>
      <c r="Q171" s="99"/>
      <c r="R171" s="99"/>
      <c r="S171" s="99"/>
      <c r="T171" s="99"/>
      <c r="U171" s="99"/>
      <c r="V171" s="99"/>
      <c r="W171" s="99"/>
      <c r="X171" s="99"/>
      <c r="Y171" s="99"/>
      <c r="Z171" s="66"/>
    </row>
    <row r="172" spans="1:26" ht="12.75" customHeight="1" x14ac:dyDescent="0.2">
      <c r="A172" s="118"/>
      <c r="B172" s="118"/>
      <c r="C172" s="99"/>
      <c r="D172" s="119"/>
      <c r="E172" s="99"/>
      <c r="F172" s="99"/>
      <c r="G172" s="99"/>
      <c r="H172" s="99"/>
      <c r="I172" s="99"/>
      <c r="J172" s="99"/>
      <c r="K172" s="99"/>
      <c r="L172" s="99"/>
      <c r="M172" s="99"/>
      <c r="N172" s="99"/>
      <c r="O172" s="99"/>
      <c r="P172" s="99"/>
      <c r="Q172" s="99"/>
      <c r="R172" s="99"/>
      <c r="S172" s="99"/>
      <c r="T172" s="99"/>
      <c r="U172" s="99"/>
      <c r="V172" s="99"/>
      <c r="W172" s="99"/>
      <c r="X172" s="99"/>
      <c r="Y172" s="99"/>
      <c r="Z172" s="66"/>
    </row>
    <row r="173" spans="1:26" ht="12.75" customHeight="1" x14ac:dyDescent="0.2">
      <c r="A173" s="118"/>
      <c r="B173" s="118"/>
      <c r="C173" s="99"/>
      <c r="D173" s="119"/>
      <c r="E173" s="99"/>
      <c r="F173" s="99"/>
      <c r="G173" s="99"/>
      <c r="H173" s="99"/>
      <c r="I173" s="99"/>
      <c r="J173" s="99"/>
      <c r="K173" s="99"/>
      <c r="L173" s="99"/>
      <c r="M173" s="99"/>
      <c r="N173" s="99"/>
      <c r="O173" s="99"/>
      <c r="P173" s="99"/>
      <c r="Q173" s="99"/>
      <c r="R173" s="99"/>
      <c r="S173" s="99"/>
      <c r="T173" s="99"/>
      <c r="U173" s="99"/>
      <c r="V173" s="99"/>
      <c r="W173" s="99"/>
      <c r="X173" s="99"/>
      <c r="Y173" s="99"/>
      <c r="Z173" s="66"/>
    </row>
    <row r="174" spans="1:26" ht="12.75" customHeight="1" x14ac:dyDescent="0.2">
      <c r="A174" s="118"/>
      <c r="B174" s="118"/>
      <c r="C174" s="99"/>
      <c r="D174" s="119"/>
      <c r="E174" s="99"/>
      <c r="F174" s="99"/>
      <c r="G174" s="99"/>
      <c r="H174" s="99"/>
      <c r="I174" s="99"/>
      <c r="J174" s="99"/>
      <c r="K174" s="99"/>
      <c r="L174" s="99"/>
      <c r="M174" s="99"/>
      <c r="N174" s="99"/>
      <c r="O174" s="99"/>
      <c r="P174" s="99"/>
      <c r="Q174" s="99"/>
      <c r="R174" s="99"/>
      <c r="S174" s="99"/>
      <c r="T174" s="99"/>
      <c r="U174" s="99"/>
      <c r="V174" s="99"/>
      <c r="W174" s="99"/>
      <c r="X174" s="99"/>
      <c r="Y174" s="99"/>
      <c r="Z174" s="66"/>
    </row>
    <row r="175" spans="1:26" ht="12.75" customHeight="1" x14ac:dyDescent="0.2">
      <c r="A175" s="118"/>
      <c r="B175" s="118"/>
      <c r="C175" s="99"/>
      <c r="D175" s="119"/>
      <c r="E175" s="99"/>
      <c r="F175" s="99"/>
      <c r="G175" s="99"/>
      <c r="H175" s="99"/>
      <c r="I175" s="99"/>
      <c r="J175" s="99"/>
      <c r="K175" s="99"/>
      <c r="L175" s="99"/>
      <c r="M175" s="99"/>
      <c r="N175" s="99"/>
      <c r="O175" s="99"/>
      <c r="P175" s="99"/>
      <c r="Q175" s="99"/>
      <c r="R175" s="99"/>
      <c r="S175" s="99"/>
      <c r="T175" s="99"/>
      <c r="U175" s="99"/>
      <c r="V175" s="99"/>
      <c r="W175" s="99"/>
      <c r="X175" s="99"/>
      <c r="Y175" s="99"/>
      <c r="Z175" s="66"/>
    </row>
    <row r="176" spans="1:26" ht="12.75" customHeight="1" x14ac:dyDescent="0.2">
      <c r="A176" s="118"/>
      <c r="B176" s="118"/>
      <c r="C176" s="99"/>
      <c r="D176" s="119"/>
      <c r="E176" s="99"/>
      <c r="F176" s="99"/>
      <c r="G176" s="99"/>
      <c r="H176" s="99"/>
      <c r="I176" s="99"/>
      <c r="J176" s="99"/>
      <c r="K176" s="99"/>
      <c r="L176" s="99"/>
      <c r="M176" s="99"/>
      <c r="N176" s="99"/>
      <c r="O176" s="99"/>
      <c r="P176" s="99"/>
      <c r="Q176" s="99"/>
      <c r="R176" s="99"/>
      <c r="S176" s="99"/>
      <c r="T176" s="99"/>
      <c r="U176" s="99"/>
      <c r="V176" s="99"/>
      <c r="W176" s="99"/>
      <c r="X176" s="99"/>
      <c r="Y176" s="99"/>
      <c r="Z176" s="66"/>
    </row>
    <row r="177" spans="1:26" ht="12.75" customHeight="1" x14ac:dyDescent="0.2">
      <c r="A177" s="118"/>
      <c r="B177" s="118"/>
      <c r="C177" s="99"/>
      <c r="D177" s="119"/>
      <c r="E177" s="99"/>
      <c r="F177" s="99"/>
      <c r="G177" s="99"/>
      <c r="H177" s="99"/>
      <c r="I177" s="99"/>
      <c r="J177" s="99"/>
      <c r="K177" s="99"/>
      <c r="L177" s="99"/>
      <c r="M177" s="99"/>
      <c r="N177" s="99"/>
      <c r="O177" s="99"/>
      <c r="P177" s="99"/>
      <c r="Q177" s="99"/>
      <c r="R177" s="99"/>
      <c r="S177" s="99"/>
      <c r="T177" s="99"/>
      <c r="U177" s="99"/>
      <c r="V177" s="99"/>
      <c r="W177" s="99"/>
      <c r="X177" s="99"/>
      <c r="Y177" s="99"/>
      <c r="Z177" s="66"/>
    </row>
    <row r="178" spans="1:26" ht="12.75" customHeight="1" x14ac:dyDescent="0.2">
      <c r="A178" s="118"/>
      <c r="B178" s="118"/>
      <c r="C178" s="99"/>
      <c r="D178" s="119"/>
      <c r="E178" s="99"/>
      <c r="F178" s="99"/>
      <c r="G178" s="99"/>
      <c r="H178" s="99"/>
      <c r="I178" s="99"/>
      <c r="J178" s="99"/>
      <c r="K178" s="99"/>
      <c r="L178" s="99"/>
      <c r="M178" s="99"/>
      <c r="N178" s="99"/>
      <c r="O178" s="99"/>
      <c r="P178" s="99"/>
      <c r="Q178" s="99"/>
      <c r="R178" s="99"/>
      <c r="S178" s="99"/>
      <c r="T178" s="99"/>
      <c r="U178" s="99"/>
      <c r="V178" s="99"/>
      <c r="W178" s="99"/>
      <c r="X178" s="99"/>
      <c r="Y178" s="99"/>
      <c r="Z178" s="66"/>
    </row>
    <row r="179" spans="1:26" ht="12.75" customHeight="1" x14ac:dyDescent="0.2">
      <c r="A179" s="118"/>
      <c r="B179" s="118"/>
      <c r="C179" s="99"/>
      <c r="D179" s="119"/>
      <c r="E179" s="99"/>
      <c r="F179" s="99"/>
      <c r="G179" s="99"/>
      <c r="H179" s="99"/>
      <c r="I179" s="99"/>
      <c r="J179" s="99"/>
      <c r="K179" s="99"/>
      <c r="L179" s="99"/>
      <c r="M179" s="99"/>
      <c r="N179" s="99"/>
      <c r="O179" s="99"/>
      <c r="P179" s="99"/>
      <c r="Q179" s="99"/>
      <c r="R179" s="99"/>
      <c r="S179" s="99"/>
      <c r="T179" s="99"/>
      <c r="U179" s="99"/>
      <c r="V179" s="99"/>
      <c r="W179" s="99"/>
      <c r="X179" s="99"/>
      <c r="Y179" s="99"/>
      <c r="Z179" s="66"/>
    </row>
    <row r="180" spans="1:26" ht="12.75" customHeight="1" x14ac:dyDescent="0.2">
      <c r="A180" s="118"/>
      <c r="B180" s="118"/>
      <c r="C180" s="99"/>
      <c r="D180" s="119"/>
      <c r="E180" s="99"/>
      <c r="F180" s="99"/>
      <c r="G180" s="99"/>
      <c r="H180" s="99"/>
      <c r="I180" s="99"/>
      <c r="J180" s="99"/>
      <c r="K180" s="99"/>
      <c r="L180" s="99"/>
      <c r="M180" s="99"/>
      <c r="N180" s="99"/>
      <c r="O180" s="99"/>
      <c r="P180" s="99"/>
      <c r="Q180" s="99"/>
      <c r="R180" s="99"/>
      <c r="S180" s="99"/>
      <c r="T180" s="99"/>
      <c r="U180" s="99"/>
      <c r="V180" s="99"/>
      <c r="W180" s="99"/>
      <c r="X180" s="99"/>
      <c r="Y180" s="99"/>
      <c r="Z180" s="66"/>
    </row>
    <row r="181" spans="1:26" ht="12.75" customHeight="1" x14ac:dyDescent="0.2">
      <c r="A181" s="118"/>
      <c r="B181" s="118"/>
      <c r="C181" s="99"/>
      <c r="D181" s="119"/>
      <c r="E181" s="99"/>
      <c r="F181" s="99"/>
      <c r="G181" s="99"/>
      <c r="H181" s="99"/>
      <c r="I181" s="99"/>
      <c r="J181" s="99"/>
      <c r="K181" s="99"/>
      <c r="L181" s="99"/>
      <c r="M181" s="99"/>
      <c r="N181" s="99"/>
      <c r="O181" s="99"/>
      <c r="P181" s="99"/>
      <c r="Q181" s="99"/>
      <c r="R181" s="99"/>
      <c r="S181" s="99"/>
      <c r="T181" s="99"/>
      <c r="U181" s="99"/>
      <c r="V181" s="99"/>
      <c r="W181" s="99"/>
      <c r="X181" s="99"/>
      <c r="Y181" s="99"/>
      <c r="Z181" s="66"/>
    </row>
    <row r="182" spans="1:26" ht="12.75" customHeight="1" x14ac:dyDescent="0.2">
      <c r="A182" s="118"/>
      <c r="B182" s="118"/>
      <c r="C182" s="99"/>
      <c r="D182" s="119"/>
      <c r="E182" s="99"/>
      <c r="F182" s="99"/>
      <c r="G182" s="99"/>
      <c r="H182" s="99"/>
      <c r="I182" s="99"/>
      <c r="J182" s="99"/>
      <c r="K182" s="99"/>
      <c r="L182" s="99"/>
      <c r="M182" s="99"/>
      <c r="N182" s="99"/>
      <c r="O182" s="99"/>
      <c r="P182" s="99"/>
      <c r="Q182" s="99"/>
      <c r="R182" s="99"/>
      <c r="S182" s="99"/>
      <c r="T182" s="99"/>
      <c r="U182" s="99"/>
      <c r="V182" s="99"/>
      <c r="W182" s="99"/>
      <c r="X182" s="99"/>
      <c r="Y182" s="99"/>
      <c r="Z182" s="66"/>
    </row>
    <row r="183" spans="1:26" ht="12.75" customHeight="1" x14ac:dyDescent="0.2">
      <c r="A183" s="118"/>
      <c r="B183" s="118"/>
      <c r="C183" s="99"/>
      <c r="D183" s="119"/>
      <c r="E183" s="99"/>
      <c r="F183" s="99"/>
      <c r="G183" s="99"/>
      <c r="H183" s="99"/>
      <c r="I183" s="99"/>
      <c r="J183" s="99"/>
      <c r="K183" s="99"/>
      <c r="L183" s="99"/>
      <c r="M183" s="99"/>
      <c r="N183" s="99"/>
      <c r="O183" s="99"/>
      <c r="P183" s="99"/>
      <c r="Q183" s="99"/>
      <c r="R183" s="99"/>
      <c r="S183" s="99"/>
      <c r="T183" s="99"/>
      <c r="U183" s="99"/>
      <c r="V183" s="99"/>
      <c r="W183" s="99"/>
      <c r="X183" s="99"/>
      <c r="Y183" s="99"/>
      <c r="Z183" s="66"/>
    </row>
    <row r="184" spans="1:26" ht="12.75" customHeight="1" x14ac:dyDescent="0.2">
      <c r="A184" s="118"/>
      <c r="B184" s="118"/>
      <c r="C184" s="99"/>
      <c r="D184" s="119"/>
      <c r="E184" s="99"/>
      <c r="F184" s="99"/>
      <c r="G184" s="99"/>
      <c r="H184" s="99"/>
      <c r="I184" s="99"/>
      <c r="J184" s="99"/>
      <c r="K184" s="99"/>
      <c r="L184" s="99"/>
      <c r="M184" s="99"/>
      <c r="N184" s="99"/>
      <c r="O184" s="99"/>
      <c r="P184" s="99"/>
      <c r="Q184" s="99"/>
      <c r="R184" s="99"/>
      <c r="S184" s="99"/>
      <c r="T184" s="99"/>
      <c r="U184" s="99"/>
      <c r="V184" s="99"/>
      <c r="W184" s="99"/>
      <c r="X184" s="99"/>
      <c r="Y184" s="99"/>
      <c r="Z184" s="66"/>
    </row>
    <row r="185" spans="1:26" ht="12.75" customHeight="1" x14ac:dyDescent="0.2">
      <c r="A185" s="118"/>
      <c r="B185" s="118"/>
      <c r="C185" s="99"/>
      <c r="D185" s="119"/>
      <c r="E185" s="99"/>
      <c r="F185" s="99"/>
      <c r="G185" s="99"/>
      <c r="H185" s="99"/>
      <c r="I185" s="99"/>
      <c r="J185" s="99"/>
      <c r="K185" s="99"/>
      <c r="L185" s="99"/>
      <c r="M185" s="99"/>
      <c r="N185" s="99"/>
      <c r="O185" s="99"/>
      <c r="P185" s="99"/>
      <c r="Q185" s="99"/>
      <c r="R185" s="99"/>
      <c r="S185" s="99"/>
      <c r="T185" s="99"/>
      <c r="U185" s="99"/>
      <c r="V185" s="99"/>
      <c r="W185" s="99"/>
      <c r="X185" s="99"/>
      <c r="Y185" s="99"/>
      <c r="Z185" s="66"/>
    </row>
    <row r="186" spans="1:26" ht="12.75" customHeight="1" x14ac:dyDescent="0.2">
      <c r="A186" s="118"/>
      <c r="B186" s="118"/>
      <c r="C186" s="99"/>
      <c r="D186" s="119"/>
      <c r="E186" s="99"/>
      <c r="F186" s="99"/>
      <c r="G186" s="99"/>
      <c r="H186" s="99"/>
      <c r="I186" s="99"/>
      <c r="J186" s="99"/>
      <c r="K186" s="99"/>
      <c r="L186" s="99"/>
      <c r="M186" s="99"/>
      <c r="N186" s="99"/>
      <c r="O186" s="99"/>
      <c r="P186" s="99"/>
      <c r="Q186" s="99"/>
      <c r="R186" s="99"/>
      <c r="S186" s="99"/>
      <c r="T186" s="99"/>
      <c r="U186" s="99"/>
      <c r="V186" s="99"/>
      <c r="W186" s="99"/>
      <c r="X186" s="99"/>
      <c r="Y186" s="99"/>
      <c r="Z186" s="66"/>
    </row>
    <row r="187" spans="1:26" ht="12.75" customHeight="1" x14ac:dyDescent="0.2">
      <c r="A187" s="118"/>
      <c r="B187" s="118"/>
      <c r="C187" s="99"/>
      <c r="D187" s="119"/>
      <c r="E187" s="99"/>
      <c r="F187" s="99"/>
      <c r="G187" s="99"/>
      <c r="H187" s="99"/>
      <c r="I187" s="99"/>
      <c r="J187" s="99"/>
      <c r="K187" s="99"/>
      <c r="L187" s="99"/>
      <c r="M187" s="99"/>
      <c r="N187" s="99"/>
      <c r="O187" s="99"/>
      <c r="P187" s="99"/>
      <c r="Q187" s="99"/>
      <c r="R187" s="99"/>
      <c r="S187" s="99"/>
      <c r="T187" s="99"/>
      <c r="U187" s="99"/>
      <c r="V187" s="99"/>
      <c r="W187" s="99"/>
      <c r="X187" s="99"/>
      <c r="Y187" s="99"/>
      <c r="Z187" s="66"/>
    </row>
    <row r="188" spans="1:26" ht="12.75" customHeight="1" x14ac:dyDescent="0.2">
      <c r="A188" s="118"/>
      <c r="B188" s="118"/>
      <c r="C188" s="99"/>
      <c r="D188" s="119"/>
      <c r="E188" s="99"/>
      <c r="F188" s="99"/>
      <c r="G188" s="99"/>
      <c r="H188" s="99"/>
      <c r="I188" s="99"/>
      <c r="J188" s="99"/>
      <c r="K188" s="99"/>
      <c r="L188" s="99"/>
      <c r="M188" s="99"/>
      <c r="N188" s="99"/>
      <c r="O188" s="99"/>
      <c r="P188" s="99"/>
      <c r="Q188" s="99"/>
      <c r="R188" s="99"/>
      <c r="S188" s="99"/>
      <c r="T188" s="99"/>
      <c r="U188" s="99"/>
      <c r="V188" s="99"/>
      <c r="W188" s="99"/>
      <c r="X188" s="99"/>
      <c r="Y188" s="99"/>
      <c r="Z188" s="66"/>
    </row>
    <row r="189" spans="1:26" ht="12.75" customHeight="1" x14ac:dyDescent="0.2">
      <c r="A189" s="118"/>
      <c r="B189" s="118"/>
      <c r="C189" s="99"/>
      <c r="D189" s="119"/>
      <c r="E189" s="99"/>
      <c r="F189" s="99"/>
      <c r="G189" s="99"/>
      <c r="H189" s="99"/>
      <c r="I189" s="99"/>
      <c r="J189" s="99"/>
      <c r="K189" s="99"/>
      <c r="L189" s="99"/>
      <c r="M189" s="99"/>
      <c r="N189" s="99"/>
      <c r="O189" s="99"/>
      <c r="P189" s="99"/>
      <c r="Q189" s="99"/>
      <c r="R189" s="99"/>
      <c r="S189" s="99"/>
      <c r="T189" s="99"/>
      <c r="U189" s="99"/>
      <c r="V189" s="99"/>
      <c r="W189" s="99"/>
      <c r="X189" s="99"/>
      <c r="Y189" s="99"/>
      <c r="Z189" s="66"/>
    </row>
    <row r="190" spans="1:26" ht="12.75" customHeight="1" x14ac:dyDescent="0.2">
      <c r="A190" s="118"/>
      <c r="B190" s="118"/>
      <c r="C190" s="99"/>
      <c r="D190" s="119"/>
      <c r="E190" s="99"/>
      <c r="F190" s="99"/>
      <c r="G190" s="99"/>
      <c r="H190" s="99"/>
      <c r="I190" s="99"/>
      <c r="J190" s="99"/>
      <c r="K190" s="99"/>
      <c r="L190" s="99"/>
      <c r="M190" s="99"/>
      <c r="N190" s="99"/>
      <c r="O190" s="99"/>
      <c r="P190" s="99"/>
      <c r="Q190" s="99"/>
      <c r="R190" s="99"/>
      <c r="S190" s="99"/>
      <c r="T190" s="99"/>
      <c r="U190" s="99"/>
      <c r="V190" s="99"/>
      <c r="W190" s="99"/>
      <c r="X190" s="99"/>
      <c r="Y190" s="99"/>
      <c r="Z190" s="66"/>
    </row>
    <row r="191" spans="1:26" ht="12.75" customHeight="1" x14ac:dyDescent="0.2">
      <c r="A191" s="118"/>
      <c r="B191" s="118"/>
      <c r="C191" s="99"/>
      <c r="D191" s="119"/>
      <c r="E191" s="99"/>
      <c r="F191" s="99"/>
      <c r="G191" s="99"/>
      <c r="H191" s="99"/>
      <c r="I191" s="99"/>
      <c r="J191" s="99"/>
      <c r="K191" s="99"/>
      <c r="L191" s="99"/>
      <c r="M191" s="99"/>
      <c r="N191" s="99"/>
      <c r="O191" s="99"/>
      <c r="P191" s="99"/>
      <c r="Q191" s="99"/>
      <c r="R191" s="99"/>
      <c r="S191" s="99"/>
      <c r="T191" s="99"/>
      <c r="U191" s="99"/>
      <c r="V191" s="99"/>
      <c r="W191" s="99"/>
      <c r="X191" s="99"/>
      <c r="Y191" s="99"/>
      <c r="Z191" s="66"/>
    </row>
    <row r="192" spans="1:26" ht="12.75" customHeight="1" x14ac:dyDescent="0.2">
      <c r="A192" s="118"/>
      <c r="B192" s="118"/>
      <c r="C192" s="99"/>
      <c r="D192" s="119"/>
      <c r="E192" s="99"/>
      <c r="F192" s="99"/>
      <c r="G192" s="99"/>
      <c r="H192" s="99"/>
      <c r="I192" s="99"/>
      <c r="J192" s="99"/>
      <c r="K192" s="99"/>
      <c r="L192" s="99"/>
      <c r="M192" s="99"/>
      <c r="N192" s="99"/>
      <c r="O192" s="99"/>
      <c r="P192" s="99"/>
      <c r="Q192" s="99"/>
      <c r="R192" s="99"/>
      <c r="S192" s="99"/>
      <c r="T192" s="99"/>
      <c r="U192" s="99"/>
      <c r="V192" s="99"/>
      <c r="W192" s="99"/>
      <c r="X192" s="99"/>
      <c r="Y192" s="99"/>
      <c r="Z192" s="66"/>
    </row>
    <row r="193" spans="1:26" ht="12.75" customHeight="1" x14ac:dyDescent="0.2">
      <c r="A193" s="118"/>
      <c r="B193" s="118"/>
      <c r="C193" s="99"/>
      <c r="D193" s="119"/>
      <c r="E193" s="99"/>
      <c r="F193" s="99"/>
      <c r="G193" s="99"/>
      <c r="H193" s="99"/>
      <c r="I193" s="99"/>
      <c r="J193" s="99"/>
      <c r="K193" s="99"/>
      <c r="L193" s="99"/>
      <c r="M193" s="99"/>
      <c r="N193" s="99"/>
      <c r="O193" s="99"/>
      <c r="P193" s="99"/>
      <c r="Q193" s="99"/>
      <c r="R193" s="99"/>
      <c r="S193" s="99"/>
      <c r="T193" s="99"/>
      <c r="U193" s="99"/>
      <c r="V193" s="99"/>
      <c r="W193" s="99"/>
      <c r="X193" s="99"/>
      <c r="Y193" s="99"/>
      <c r="Z193" s="66"/>
    </row>
    <row r="194" spans="1:26" ht="12.75" customHeight="1" x14ac:dyDescent="0.2">
      <c r="A194" s="118"/>
      <c r="B194" s="118"/>
      <c r="C194" s="99"/>
      <c r="D194" s="119"/>
      <c r="E194" s="99"/>
      <c r="F194" s="99"/>
      <c r="G194" s="99"/>
      <c r="H194" s="99"/>
      <c r="I194" s="99"/>
      <c r="J194" s="99"/>
      <c r="K194" s="99"/>
      <c r="L194" s="99"/>
      <c r="M194" s="99"/>
      <c r="N194" s="99"/>
      <c r="O194" s="99"/>
      <c r="P194" s="99"/>
      <c r="Q194" s="99"/>
      <c r="R194" s="99"/>
      <c r="S194" s="99"/>
      <c r="T194" s="99"/>
      <c r="U194" s="99"/>
      <c r="V194" s="99"/>
      <c r="W194" s="99"/>
      <c r="X194" s="99"/>
      <c r="Y194" s="99"/>
      <c r="Z194" s="66"/>
    </row>
    <row r="195" spans="1:26" ht="12.75" customHeight="1" x14ac:dyDescent="0.2">
      <c r="A195" s="118"/>
      <c r="B195" s="118"/>
      <c r="C195" s="99"/>
      <c r="D195" s="119"/>
      <c r="E195" s="99"/>
      <c r="F195" s="99"/>
      <c r="G195" s="99"/>
      <c r="H195" s="99"/>
      <c r="I195" s="99"/>
      <c r="J195" s="99"/>
      <c r="K195" s="99"/>
      <c r="L195" s="99"/>
      <c r="M195" s="99"/>
      <c r="N195" s="99"/>
      <c r="O195" s="99"/>
      <c r="P195" s="99"/>
      <c r="Q195" s="99"/>
      <c r="R195" s="99"/>
      <c r="S195" s="99"/>
      <c r="T195" s="99"/>
      <c r="U195" s="99"/>
      <c r="V195" s="99"/>
      <c r="W195" s="99"/>
      <c r="X195" s="99"/>
      <c r="Y195" s="99"/>
      <c r="Z195" s="66"/>
    </row>
    <row r="196" spans="1:26" ht="12.75" customHeight="1" x14ac:dyDescent="0.2">
      <c r="A196" s="118"/>
      <c r="B196" s="118"/>
      <c r="C196" s="99"/>
      <c r="D196" s="119"/>
      <c r="E196" s="99"/>
      <c r="F196" s="99"/>
      <c r="G196" s="99"/>
      <c r="H196" s="99"/>
      <c r="I196" s="99"/>
      <c r="J196" s="99"/>
      <c r="K196" s="99"/>
      <c r="L196" s="99"/>
      <c r="M196" s="99"/>
      <c r="N196" s="99"/>
      <c r="O196" s="99"/>
      <c r="P196" s="99"/>
      <c r="Q196" s="99"/>
      <c r="R196" s="99"/>
      <c r="S196" s="99"/>
      <c r="T196" s="99"/>
      <c r="U196" s="99"/>
      <c r="V196" s="99"/>
      <c r="W196" s="99"/>
      <c r="X196" s="99"/>
      <c r="Y196" s="99"/>
      <c r="Z196" s="66"/>
    </row>
    <row r="197" spans="1:26" ht="12.75" customHeight="1" x14ac:dyDescent="0.2">
      <c r="A197" s="118"/>
      <c r="B197" s="118"/>
      <c r="C197" s="99"/>
      <c r="D197" s="119"/>
      <c r="E197" s="99"/>
      <c r="F197" s="99"/>
      <c r="G197" s="99"/>
      <c r="H197" s="99"/>
      <c r="I197" s="99"/>
      <c r="J197" s="99"/>
      <c r="K197" s="99"/>
      <c r="L197" s="99"/>
      <c r="M197" s="99"/>
      <c r="N197" s="99"/>
      <c r="O197" s="99"/>
      <c r="P197" s="99"/>
      <c r="Q197" s="99"/>
      <c r="R197" s="99"/>
      <c r="S197" s="99"/>
      <c r="T197" s="99"/>
      <c r="U197" s="99"/>
      <c r="V197" s="99"/>
      <c r="W197" s="99"/>
      <c r="X197" s="99"/>
      <c r="Y197" s="99"/>
      <c r="Z197" s="66"/>
    </row>
    <row r="198" spans="1:26" ht="12.75" customHeight="1" x14ac:dyDescent="0.2">
      <c r="A198" s="118"/>
      <c r="B198" s="118"/>
      <c r="C198" s="99"/>
      <c r="D198" s="119"/>
      <c r="E198" s="99"/>
      <c r="F198" s="99"/>
      <c r="G198" s="99"/>
      <c r="H198" s="99"/>
      <c r="I198" s="99"/>
      <c r="J198" s="99"/>
      <c r="K198" s="99"/>
      <c r="L198" s="99"/>
      <c r="M198" s="99"/>
      <c r="N198" s="99"/>
      <c r="O198" s="99"/>
      <c r="P198" s="99"/>
      <c r="Q198" s="99"/>
      <c r="R198" s="99"/>
      <c r="S198" s="99"/>
      <c r="T198" s="99"/>
      <c r="U198" s="99"/>
      <c r="V198" s="99"/>
      <c r="W198" s="99"/>
      <c r="X198" s="99"/>
      <c r="Y198" s="99"/>
      <c r="Z198" s="66"/>
    </row>
    <row r="199" spans="1:26" ht="12.75" customHeight="1" x14ac:dyDescent="0.2">
      <c r="A199" s="118"/>
      <c r="B199" s="118"/>
      <c r="C199" s="99"/>
      <c r="D199" s="119"/>
      <c r="E199" s="99"/>
      <c r="F199" s="99"/>
      <c r="G199" s="99"/>
      <c r="H199" s="99"/>
      <c r="I199" s="99"/>
      <c r="J199" s="99"/>
      <c r="K199" s="99"/>
      <c r="L199" s="99"/>
      <c r="M199" s="99"/>
      <c r="N199" s="99"/>
      <c r="O199" s="99"/>
      <c r="P199" s="99"/>
      <c r="Q199" s="99"/>
      <c r="R199" s="99"/>
      <c r="S199" s="99"/>
      <c r="T199" s="99"/>
      <c r="U199" s="99"/>
      <c r="V199" s="99"/>
      <c r="W199" s="99"/>
      <c r="X199" s="99"/>
      <c r="Y199" s="99"/>
      <c r="Z199" s="66"/>
    </row>
    <row r="200" spans="1:26" ht="12.75" customHeight="1" x14ac:dyDescent="0.2">
      <c r="A200" s="118"/>
      <c r="B200" s="118"/>
      <c r="C200" s="99"/>
      <c r="D200" s="119"/>
      <c r="E200" s="99"/>
      <c r="F200" s="99"/>
      <c r="G200" s="99"/>
      <c r="H200" s="99"/>
      <c r="I200" s="99"/>
      <c r="J200" s="99"/>
      <c r="K200" s="99"/>
      <c r="L200" s="99"/>
      <c r="M200" s="99"/>
      <c r="N200" s="99"/>
      <c r="O200" s="99"/>
      <c r="P200" s="99"/>
      <c r="Q200" s="99"/>
      <c r="R200" s="99"/>
      <c r="S200" s="99"/>
      <c r="T200" s="99"/>
      <c r="U200" s="99"/>
      <c r="V200" s="99"/>
      <c r="W200" s="99"/>
      <c r="X200" s="99"/>
      <c r="Y200" s="99"/>
      <c r="Z200" s="66"/>
    </row>
    <row r="201" spans="1:26" ht="12.75" customHeight="1" x14ac:dyDescent="0.2">
      <c r="A201" s="118"/>
      <c r="B201" s="118"/>
      <c r="C201" s="99"/>
      <c r="D201" s="119"/>
      <c r="E201" s="99"/>
      <c r="F201" s="99"/>
      <c r="G201" s="99"/>
      <c r="H201" s="99"/>
      <c r="I201" s="99"/>
      <c r="J201" s="99"/>
      <c r="K201" s="99"/>
      <c r="L201" s="99"/>
      <c r="M201" s="99"/>
      <c r="N201" s="99"/>
      <c r="O201" s="99"/>
      <c r="P201" s="99"/>
      <c r="Q201" s="99"/>
      <c r="R201" s="99"/>
      <c r="S201" s="99"/>
      <c r="T201" s="99"/>
      <c r="U201" s="99"/>
      <c r="V201" s="99"/>
      <c r="W201" s="99"/>
      <c r="X201" s="99"/>
      <c r="Y201" s="99"/>
      <c r="Z201" s="66"/>
    </row>
    <row r="202" spans="1:26" ht="12.75" customHeight="1" x14ac:dyDescent="0.2">
      <c r="A202" s="118"/>
      <c r="B202" s="118"/>
      <c r="C202" s="99"/>
      <c r="D202" s="119"/>
      <c r="E202" s="99"/>
      <c r="F202" s="99"/>
      <c r="G202" s="99"/>
      <c r="H202" s="99"/>
      <c r="I202" s="99"/>
      <c r="J202" s="99"/>
      <c r="K202" s="99"/>
      <c r="L202" s="99"/>
      <c r="M202" s="99"/>
      <c r="N202" s="99"/>
      <c r="O202" s="99"/>
      <c r="P202" s="99"/>
      <c r="Q202" s="99"/>
      <c r="R202" s="99"/>
      <c r="S202" s="99"/>
      <c r="T202" s="99"/>
      <c r="U202" s="99"/>
      <c r="V202" s="99"/>
      <c r="W202" s="99"/>
      <c r="X202" s="99"/>
      <c r="Y202" s="99"/>
      <c r="Z202" s="66"/>
    </row>
    <row r="203" spans="1:26" ht="12.75" customHeight="1" x14ac:dyDescent="0.2">
      <c r="A203" s="118"/>
      <c r="B203" s="118"/>
      <c r="C203" s="99"/>
      <c r="D203" s="119"/>
      <c r="E203" s="99"/>
      <c r="F203" s="99"/>
      <c r="G203" s="99"/>
      <c r="H203" s="99"/>
      <c r="I203" s="99"/>
      <c r="J203" s="99"/>
      <c r="K203" s="99"/>
      <c r="L203" s="99"/>
      <c r="M203" s="99"/>
      <c r="N203" s="99"/>
      <c r="O203" s="99"/>
      <c r="P203" s="99"/>
      <c r="Q203" s="99"/>
      <c r="R203" s="99"/>
      <c r="S203" s="99"/>
      <c r="T203" s="99"/>
      <c r="U203" s="99"/>
      <c r="V203" s="99"/>
      <c r="W203" s="99"/>
      <c r="X203" s="99"/>
      <c r="Y203" s="99"/>
      <c r="Z203" s="66"/>
    </row>
    <row r="204" spans="1:26" ht="12.75" customHeight="1" x14ac:dyDescent="0.2">
      <c r="A204" s="118"/>
      <c r="B204" s="118"/>
      <c r="C204" s="99"/>
      <c r="D204" s="119"/>
      <c r="E204" s="99"/>
      <c r="F204" s="99"/>
      <c r="G204" s="99"/>
      <c r="H204" s="99"/>
      <c r="I204" s="99"/>
      <c r="J204" s="99"/>
      <c r="K204" s="99"/>
      <c r="L204" s="99"/>
      <c r="M204" s="99"/>
      <c r="N204" s="99"/>
      <c r="O204" s="99"/>
      <c r="P204" s="99"/>
      <c r="Q204" s="99"/>
      <c r="R204" s="99"/>
      <c r="S204" s="99"/>
      <c r="T204" s="99"/>
      <c r="U204" s="99"/>
      <c r="V204" s="99"/>
      <c r="W204" s="99"/>
      <c r="X204" s="99"/>
      <c r="Y204" s="99"/>
      <c r="Z204" s="66"/>
    </row>
    <row r="205" spans="1:26" ht="12.75" customHeight="1" x14ac:dyDescent="0.2">
      <c r="A205" s="118"/>
      <c r="B205" s="118"/>
      <c r="C205" s="99"/>
      <c r="D205" s="119"/>
      <c r="E205" s="99"/>
      <c r="F205" s="99"/>
      <c r="G205" s="99"/>
      <c r="H205" s="99"/>
      <c r="I205" s="99"/>
      <c r="J205" s="99"/>
      <c r="K205" s="99"/>
      <c r="L205" s="99"/>
      <c r="M205" s="99"/>
      <c r="N205" s="99"/>
      <c r="O205" s="99"/>
      <c r="P205" s="99"/>
      <c r="Q205" s="99"/>
      <c r="R205" s="99"/>
      <c r="S205" s="99"/>
      <c r="T205" s="99"/>
      <c r="U205" s="99"/>
      <c r="V205" s="99"/>
      <c r="W205" s="99"/>
      <c r="X205" s="99"/>
      <c r="Y205" s="99"/>
      <c r="Z205" s="66"/>
    </row>
    <row r="206" spans="1:26" ht="12.75" customHeight="1" x14ac:dyDescent="0.2">
      <c r="A206" s="118"/>
      <c r="B206" s="118"/>
      <c r="C206" s="99"/>
      <c r="D206" s="119"/>
      <c r="E206" s="99"/>
      <c r="F206" s="99"/>
      <c r="G206" s="99"/>
      <c r="H206" s="99"/>
      <c r="I206" s="99"/>
      <c r="J206" s="99"/>
      <c r="K206" s="99"/>
      <c r="L206" s="99"/>
      <c r="M206" s="99"/>
      <c r="N206" s="99"/>
      <c r="O206" s="99"/>
      <c r="P206" s="99"/>
      <c r="Q206" s="99"/>
      <c r="R206" s="99"/>
      <c r="S206" s="99"/>
      <c r="T206" s="99"/>
      <c r="U206" s="99"/>
      <c r="V206" s="99"/>
      <c r="W206" s="99"/>
      <c r="X206" s="99"/>
      <c r="Y206" s="99"/>
      <c r="Z206" s="66"/>
    </row>
    <row r="207" spans="1:26" ht="12.75" customHeight="1" x14ac:dyDescent="0.2">
      <c r="A207" s="118"/>
      <c r="B207" s="118"/>
      <c r="C207" s="99"/>
      <c r="D207" s="119"/>
      <c r="E207" s="99"/>
      <c r="F207" s="99"/>
      <c r="G207" s="99"/>
      <c r="H207" s="99"/>
      <c r="I207" s="99"/>
      <c r="J207" s="99"/>
      <c r="K207" s="99"/>
      <c r="L207" s="99"/>
      <c r="M207" s="99"/>
      <c r="N207" s="99"/>
      <c r="O207" s="99"/>
      <c r="P207" s="99"/>
      <c r="Q207" s="99"/>
      <c r="R207" s="99"/>
      <c r="S207" s="99"/>
      <c r="T207" s="99"/>
      <c r="U207" s="99"/>
      <c r="V207" s="99"/>
      <c r="W207" s="99"/>
      <c r="X207" s="99"/>
      <c r="Y207" s="99"/>
      <c r="Z207" s="66"/>
    </row>
    <row r="208" spans="1:26"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sheetData>
  <mergeCells count="9">
    <mergeCell ref="C7:G7"/>
    <mergeCell ref="C19:F19"/>
    <mergeCell ref="A1:G1"/>
    <mergeCell ref="C2:D2"/>
    <mergeCell ref="F2:G2"/>
    <mergeCell ref="C3:G3"/>
    <mergeCell ref="A4:C4"/>
    <mergeCell ref="A5:C5"/>
    <mergeCell ref="A6:C6"/>
  </mergeCells>
  <pageMargins left="0.70866141732283472" right="0.70866141732283472" top="0.74803149606299213" bottom="0.74803149606299213" header="0" footer="0"/>
  <pageSetup paperSize="9" scale="44" fitToHeight="0" orientation="landscape" r:id="rId1"/>
  <headerFooter>
    <oddFooter>&amp;RPÁGINA &amp;P DE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FFFF"/>
    <pageSetUpPr fitToPage="1"/>
  </sheetPr>
  <dimension ref="A1:Z992"/>
  <sheetViews>
    <sheetView showGridLines="0" workbookViewId="0">
      <selection activeCell="C3" sqref="C3:G3"/>
    </sheetView>
  </sheetViews>
  <sheetFormatPr defaultColWidth="12.5703125" defaultRowHeight="15" customHeight="1" outlineLevelRow="1" x14ac:dyDescent="0.2"/>
  <cols>
    <col min="1" max="1" width="11.7109375" customWidth="1"/>
    <col min="2" max="2" width="14" customWidth="1"/>
    <col min="3" max="3" width="101" customWidth="1"/>
    <col min="4" max="4" width="6.42578125" customWidth="1"/>
    <col min="5" max="5" width="10.5703125" customWidth="1"/>
    <col min="6" max="7" width="9.42578125" customWidth="1"/>
    <col min="8" max="8" width="2.85546875" customWidth="1"/>
    <col min="9" max="25" width="8" customWidth="1"/>
    <col min="26" max="26" width="14.42578125" customWidth="1"/>
  </cols>
  <sheetData>
    <row r="1" spans="1:26" ht="12.75" customHeight="1" x14ac:dyDescent="0.2">
      <c r="A1" s="396" t="s">
        <v>131</v>
      </c>
      <c r="B1" s="384"/>
      <c r="C1" s="384"/>
      <c r="D1" s="384"/>
      <c r="E1" s="384"/>
      <c r="F1" s="384"/>
      <c r="G1" s="385"/>
      <c r="H1" s="92"/>
      <c r="I1" s="93"/>
      <c r="J1" s="93"/>
      <c r="K1" s="93"/>
      <c r="L1" s="93"/>
      <c r="M1" s="93"/>
      <c r="N1" s="93"/>
      <c r="O1" s="93"/>
      <c r="P1" s="93"/>
      <c r="Q1" s="93"/>
      <c r="R1" s="93"/>
      <c r="S1" s="93"/>
      <c r="T1" s="93"/>
      <c r="U1" s="93"/>
      <c r="V1" s="93"/>
      <c r="W1" s="93"/>
      <c r="X1" s="93"/>
      <c r="Y1" s="93"/>
      <c r="Z1" s="66"/>
    </row>
    <row r="2" spans="1:26" ht="12.75" customHeight="1" x14ac:dyDescent="0.2">
      <c r="A2" s="94"/>
      <c r="B2" s="95"/>
      <c r="C2" s="418" t="str">
        <f>Resumo!$A$5</f>
        <v>DATA-BASE: SINAPI 05/2024, SABESP 05/2024 ( L.S.: 88,52% | B.D.I.: 26,98%),  Ata de Registro nº84/2024, cotação de mercado</v>
      </c>
      <c r="D2" s="372"/>
      <c r="E2" s="93"/>
      <c r="F2" s="419"/>
      <c r="G2" s="387"/>
      <c r="H2" s="93"/>
      <c r="I2" s="96"/>
      <c r="J2" s="93"/>
      <c r="K2" s="93"/>
      <c r="L2" s="93"/>
      <c r="M2" s="93"/>
      <c r="N2" s="93"/>
      <c r="O2" s="93"/>
      <c r="P2" s="93"/>
      <c r="Q2" s="93"/>
      <c r="R2" s="93"/>
      <c r="S2" s="93"/>
      <c r="T2" s="93"/>
      <c r="U2" s="93"/>
      <c r="V2" s="93"/>
      <c r="W2" s="93"/>
      <c r="X2" s="93"/>
      <c r="Y2" s="93"/>
      <c r="Z2" s="66"/>
    </row>
    <row r="3" spans="1:26" ht="12.75" customHeight="1" x14ac:dyDescent="0.2">
      <c r="A3" s="97" t="s">
        <v>168</v>
      </c>
      <c r="B3" s="98"/>
      <c r="C3" s="420" t="s">
        <v>169</v>
      </c>
      <c r="D3" s="400"/>
      <c r="E3" s="400"/>
      <c r="F3" s="400"/>
      <c r="G3" s="401"/>
      <c r="H3" s="99"/>
      <c r="I3" s="99"/>
      <c r="J3" s="99"/>
      <c r="K3" s="99"/>
      <c r="L3" s="99"/>
      <c r="M3" s="99"/>
      <c r="N3" s="99"/>
      <c r="O3" s="99"/>
      <c r="P3" s="99"/>
      <c r="Q3" s="99"/>
      <c r="R3" s="99"/>
      <c r="S3" s="99"/>
      <c r="T3" s="99"/>
      <c r="U3" s="99"/>
      <c r="V3" s="99"/>
      <c r="W3" s="99"/>
      <c r="X3" s="99"/>
      <c r="Y3" s="99"/>
      <c r="Z3" s="66"/>
    </row>
    <row r="4" spans="1:26" ht="12.75" customHeight="1" x14ac:dyDescent="0.2">
      <c r="A4" s="421" t="s">
        <v>163</v>
      </c>
      <c r="B4" s="403"/>
      <c r="C4" s="404"/>
      <c r="D4" s="120">
        <v>0.5</v>
      </c>
      <c r="E4" s="345">
        <f>ROUND(I4*(1-$I$2+0.02),2)</f>
        <v>0</v>
      </c>
      <c r="F4" s="101"/>
      <c r="G4" s="102"/>
      <c r="H4" s="99"/>
      <c r="I4" s="99"/>
      <c r="J4" s="99"/>
      <c r="K4" s="99"/>
      <c r="L4" s="99"/>
      <c r="M4" s="99"/>
      <c r="N4" s="99"/>
      <c r="O4" s="99"/>
      <c r="P4" s="99"/>
      <c r="Q4" s="99"/>
      <c r="R4" s="99"/>
      <c r="S4" s="99"/>
      <c r="T4" s="99"/>
      <c r="U4" s="99"/>
      <c r="V4" s="99"/>
      <c r="W4" s="99"/>
      <c r="X4" s="99"/>
      <c r="Y4" s="99"/>
      <c r="Z4" s="66"/>
    </row>
    <row r="5" spans="1:26" ht="12.75" customHeight="1" x14ac:dyDescent="0.2">
      <c r="A5" s="422" t="s">
        <v>136</v>
      </c>
      <c r="B5" s="406"/>
      <c r="C5" s="407"/>
      <c r="D5" s="120">
        <v>0.5</v>
      </c>
      <c r="E5" s="346">
        <f>ROUND(I5*(1-$I$2),2)-0.01</f>
        <v>-0.01</v>
      </c>
      <c r="F5" s="99"/>
      <c r="G5" s="103"/>
      <c r="H5" s="99"/>
      <c r="I5" s="99"/>
      <c r="J5" s="99"/>
      <c r="K5" s="99"/>
      <c r="L5" s="99"/>
      <c r="M5" s="99"/>
      <c r="N5" s="99"/>
      <c r="O5" s="99"/>
      <c r="P5" s="99"/>
      <c r="Q5" s="99"/>
      <c r="R5" s="99"/>
      <c r="S5" s="99"/>
      <c r="T5" s="99"/>
      <c r="U5" s="99"/>
      <c r="V5" s="99"/>
      <c r="W5" s="99"/>
      <c r="X5" s="99"/>
      <c r="Y5" s="99"/>
      <c r="Z5" s="66"/>
    </row>
    <row r="6" spans="1:26" ht="12.75" customHeight="1" x14ac:dyDescent="0.2">
      <c r="A6" s="422" t="s">
        <v>138</v>
      </c>
      <c r="B6" s="406"/>
      <c r="C6" s="407"/>
      <c r="D6" s="120">
        <v>0.5</v>
      </c>
      <c r="E6" s="346">
        <f>ROUND(I6*(1-$I$2+0.02),2)</f>
        <v>0</v>
      </c>
      <c r="F6" s="99"/>
      <c r="G6" s="103"/>
      <c r="H6" s="99"/>
      <c r="I6" s="99"/>
      <c r="J6" s="99"/>
      <c r="K6" s="99"/>
      <c r="L6" s="99"/>
      <c r="M6" s="99"/>
      <c r="N6" s="99"/>
      <c r="O6" s="99"/>
      <c r="P6" s="99"/>
      <c r="Q6" s="99"/>
      <c r="R6" s="99"/>
      <c r="S6" s="99"/>
      <c r="T6" s="99"/>
      <c r="U6" s="99"/>
      <c r="V6" s="99"/>
      <c r="W6" s="99"/>
      <c r="X6" s="99"/>
      <c r="Y6" s="99"/>
      <c r="Z6" s="66"/>
    </row>
    <row r="7" spans="1:26" ht="12.75" customHeight="1" x14ac:dyDescent="0.2">
      <c r="A7" s="425" t="s">
        <v>170</v>
      </c>
      <c r="B7" s="406"/>
      <c r="C7" s="407"/>
      <c r="D7" s="120">
        <v>0.1</v>
      </c>
      <c r="E7" s="99" t="s">
        <v>20</v>
      </c>
      <c r="F7" s="99"/>
      <c r="G7" s="103"/>
      <c r="H7" s="99"/>
      <c r="I7" s="99"/>
      <c r="J7" s="99"/>
      <c r="K7" s="99"/>
      <c r="L7" s="99"/>
      <c r="M7" s="99"/>
      <c r="N7" s="99"/>
      <c r="O7" s="99"/>
      <c r="P7" s="99"/>
      <c r="Q7" s="99"/>
      <c r="R7" s="99"/>
      <c r="S7" s="99"/>
      <c r="T7" s="99"/>
      <c r="U7" s="99"/>
      <c r="V7" s="99"/>
      <c r="W7" s="99"/>
      <c r="X7" s="99"/>
      <c r="Y7" s="99"/>
      <c r="Z7" s="66"/>
    </row>
    <row r="8" spans="1:26" ht="12.75" customHeight="1" x14ac:dyDescent="0.2">
      <c r="A8" s="425" t="s">
        <v>171</v>
      </c>
      <c r="B8" s="406"/>
      <c r="C8" s="407"/>
      <c r="D8" s="120">
        <v>1</v>
      </c>
      <c r="E8" s="99" t="s">
        <v>10</v>
      </c>
      <c r="F8" s="99"/>
      <c r="G8" s="103"/>
      <c r="H8" s="99"/>
      <c r="I8" s="99"/>
      <c r="J8" s="99"/>
      <c r="K8" s="99"/>
      <c r="L8" s="99"/>
      <c r="M8" s="99"/>
      <c r="N8" s="99"/>
      <c r="O8" s="99"/>
      <c r="P8" s="99"/>
      <c r="Q8" s="99"/>
      <c r="R8" s="99"/>
      <c r="S8" s="99"/>
      <c r="T8" s="99"/>
      <c r="U8" s="99"/>
      <c r="V8" s="99"/>
      <c r="W8" s="99"/>
      <c r="X8" s="99"/>
      <c r="Y8" s="99"/>
      <c r="Z8" s="66"/>
    </row>
    <row r="9" spans="1:26" ht="12.75" customHeight="1" x14ac:dyDescent="0.2">
      <c r="A9" s="426" t="s">
        <v>142</v>
      </c>
      <c r="B9" s="413"/>
      <c r="C9" s="414"/>
      <c r="D9" s="100">
        <v>0.05</v>
      </c>
      <c r="E9" s="121" t="s">
        <v>20</v>
      </c>
      <c r="F9" s="121"/>
      <c r="G9" s="122"/>
      <c r="H9" s="99"/>
      <c r="I9" s="99"/>
      <c r="J9" s="99"/>
      <c r="K9" s="99"/>
      <c r="L9" s="99"/>
      <c r="M9" s="99"/>
      <c r="N9" s="99"/>
      <c r="O9" s="99"/>
      <c r="P9" s="99"/>
      <c r="Q9" s="99"/>
      <c r="R9" s="99"/>
      <c r="S9" s="99"/>
      <c r="T9" s="99"/>
      <c r="U9" s="99"/>
      <c r="V9" s="99"/>
      <c r="W9" s="99"/>
      <c r="X9" s="99"/>
      <c r="Y9" s="99"/>
      <c r="Z9" s="66"/>
    </row>
    <row r="10" spans="1:26" ht="12.75" customHeight="1" x14ac:dyDescent="0.2">
      <c r="A10" s="104" t="str">
        <f>A3</f>
        <v>1.3.</v>
      </c>
      <c r="B10" s="105" t="s">
        <v>144</v>
      </c>
      <c r="C10" s="416" t="s">
        <v>172</v>
      </c>
      <c r="D10" s="400"/>
      <c r="E10" s="400"/>
      <c r="F10" s="400"/>
      <c r="G10" s="401"/>
      <c r="H10" s="99"/>
      <c r="I10" s="99"/>
      <c r="J10" s="99"/>
      <c r="K10" s="99"/>
      <c r="L10" s="99"/>
      <c r="M10" s="99"/>
      <c r="N10" s="99"/>
      <c r="O10" s="99"/>
      <c r="P10" s="99"/>
      <c r="Q10" s="99"/>
      <c r="R10" s="99"/>
      <c r="S10" s="99"/>
      <c r="T10" s="99"/>
      <c r="U10" s="99"/>
      <c r="V10" s="99"/>
      <c r="W10" s="99"/>
      <c r="X10" s="99"/>
      <c r="Y10" s="99"/>
      <c r="Z10" s="66"/>
    </row>
    <row r="11" spans="1:26" ht="12.75" customHeight="1" outlineLevel="1" x14ac:dyDescent="0.2">
      <c r="A11" s="6" t="s">
        <v>1</v>
      </c>
      <c r="B11" s="6" t="s">
        <v>2</v>
      </c>
      <c r="C11" s="7" t="s">
        <v>3</v>
      </c>
      <c r="D11" s="8" t="s">
        <v>4</v>
      </c>
      <c r="E11" s="8" t="s">
        <v>146</v>
      </c>
      <c r="F11" s="9" t="s">
        <v>7</v>
      </c>
      <c r="G11" s="8" t="s">
        <v>147</v>
      </c>
      <c r="H11" s="99"/>
      <c r="I11" s="99"/>
      <c r="J11" s="99"/>
      <c r="K11" s="99"/>
      <c r="L11" s="99"/>
      <c r="M11" s="99"/>
      <c r="N11" s="99"/>
      <c r="O11" s="99"/>
      <c r="P11" s="99"/>
      <c r="Q11" s="99"/>
      <c r="R11" s="99"/>
      <c r="S11" s="99"/>
      <c r="T11" s="99"/>
      <c r="U11" s="99"/>
      <c r="V11" s="99"/>
      <c r="W11" s="99"/>
      <c r="X11" s="99"/>
      <c r="Y11" s="99"/>
      <c r="Z11" s="66"/>
    </row>
    <row r="12" spans="1:26" ht="12.75" customHeight="1" outlineLevel="1" x14ac:dyDescent="0.2">
      <c r="A12" s="106">
        <v>2</v>
      </c>
      <c r="B12" s="106"/>
      <c r="C12" s="113" t="s">
        <v>173</v>
      </c>
      <c r="D12" s="109"/>
      <c r="E12" s="110"/>
      <c r="F12" s="64"/>
      <c r="G12" s="64"/>
      <c r="H12" s="99"/>
      <c r="I12" s="99"/>
      <c r="J12" s="99"/>
      <c r="K12" s="99"/>
      <c r="L12" s="99"/>
      <c r="M12" s="99"/>
      <c r="N12" s="99"/>
      <c r="O12" s="99"/>
      <c r="P12" s="99"/>
      <c r="Q12" s="99"/>
      <c r="R12" s="99"/>
      <c r="S12" s="99"/>
      <c r="T12" s="99"/>
      <c r="U12" s="99"/>
      <c r="V12" s="99"/>
      <c r="W12" s="99"/>
      <c r="X12" s="99"/>
      <c r="Y12" s="99"/>
      <c r="Z12" s="66"/>
    </row>
    <row r="13" spans="1:26" ht="12.75" customHeight="1" outlineLevel="1" x14ac:dyDescent="0.2">
      <c r="A13" s="112">
        <v>70180032</v>
      </c>
      <c r="B13" s="61" t="str">
        <f>VLOOKUP(A13,Preco.Unitario!$A$4:$G$104,2,FALSE)</f>
        <v>SABESP</v>
      </c>
      <c r="C13" s="67" t="str">
        <f>VLOOKUP(A13,Preco.Unitario!$A$4:$G$104,3,FALSE)</f>
        <v>DEMOLIÇÃO DE CONCRETO SIMPLES</v>
      </c>
      <c r="D13" s="62" t="str">
        <f>VLOOKUP(A13,Preco.Unitario!$A$4:$G$104,4,FALSE)</f>
        <v>m³</v>
      </c>
      <c r="E13" s="63">
        <f>ROUNDUP($D$4*$D$5*D6,2)</f>
        <v>0.13</v>
      </c>
      <c r="F13" s="64">
        <f>VLOOKUP(A13,Preco.Unitario!$A$4:$G$104,7,FALSE)</f>
        <v>0</v>
      </c>
      <c r="G13" s="64">
        <f t="shared" ref="G13:G15" si="0">E13*F13</f>
        <v>0</v>
      </c>
      <c r="H13" s="99"/>
      <c r="I13" s="99"/>
      <c r="J13" s="99"/>
      <c r="K13" s="99"/>
      <c r="L13" s="99"/>
      <c r="M13" s="99"/>
      <c r="N13" s="99"/>
      <c r="O13" s="99"/>
      <c r="P13" s="99"/>
      <c r="Q13" s="99"/>
      <c r="R13" s="99"/>
      <c r="S13" s="99"/>
      <c r="T13" s="99"/>
      <c r="U13" s="99"/>
      <c r="V13" s="99"/>
      <c r="W13" s="99"/>
      <c r="X13" s="99"/>
      <c r="Y13" s="99"/>
      <c r="Z13" s="66"/>
    </row>
    <row r="14" spans="1:26" ht="12.75" customHeight="1" outlineLevel="1" x14ac:dyDescent="0.2">
      <c r="A14" s="112">
        <v>70030094</v>
      </c>
      <c r="B14" s="61" t="str">
        <f>VLOOKUP(A14,Preco.Unitario!$A$4:$G$104,2,FALSE)</f>
        <v>SABESP</v>
      </c>
      <c r="C14" s="67" t="str">
        <f>VLOOKUP(A14,Preco.Unitario!$A$4:$G$104,3,FALSE)</f>
        <v>CARGA E DESCARGA - ENTULHO (A)</v>
      </c>
      <c r="D14" s="62" t="str">
        <f>VLOOKUP(A14,Preco.Unitario!$A$4:$G$104,4,FALSE)</f>
        <v>m³</v>
      </c>
      <c r="E14" s="63">
        <f t="shared" ref="E14:E15" si="1">ROUNDUP($D$4*$D$5*D6,2)</f>
        <v>0.13</v>
      </c>
      <c r="F14" s="64">
        <f>VLOOKUP(A14,Preco.Unitario!$A$4:$G$104,7,FALSE)</f>
        <v>0</v>
      </c>
      <c r="G14" s="64">
        <f t="shared" si="0"/>
        <v>0</v>
      </c>
      <c r="H14" s="99"/>
      <c r="I14" s="99"/>
      <c r="J14" s="99"/>
      <c r="K14" s="99"/>
      <c r="L14" s="99"/>
      <c r="M14" s="99"/>
      <c r="N14" s="99"/>
      <c r="O14" s="99"/>
      <c r="P14" s="99"/>
      <c r="Q14" s="99"/>
      <c r="R14" s="99"/>
      <c r="S14" s="99"/>
      <c r="T14" s="99"/>
      <c r="U14" s="99"/>
      <c r="V14" s="99"/>
      <c r="W14" s="99"/>
      <c r="X14" s="99"/>
      <c r="Y14" s="99"/>
      <c r="Z14" s="66"/>
    </row>
    <row r="15" spans="1:26" ht="12.75" customHeight="1" outlineLevel="1" x14ac:dyDescent="0.2">
      <c r="A15" s="112">
        <v>70030095</v>
      </c>
      <c r="B15" s="61" t="str">
        <f>VLOOKUP(A15,Preco.Unitario!$A$4:$G$104,2,FALSE)</f>
        <v>SABESP</v>
      </c>
      <c r="C15" s="67" t="str">
        <f>VLOOKUP(A15,Preco.Unitario!$A$4:$G$104,3,FALSE)</f>
        <v>TRANSPORTE DE MATERIAL ESCAVADO - ENTULHO (A)  - PERCURSO DE 10KM</v>
      </c>
      <c r="D15" s="62" t="str">
        <f>VLOOKUP(A15,Preco.Unitario!$A$4:$G$104,4,FALSE)</f>
        <v>m³Q</v>
      </c>
      <c r="E15" s="63">
        <f t="shared" si="1"/>
        <v>0.03</v>
      </c>
      <c r="F15" s="64">
        <f>VLOOKUP(A15,Preco.Unitario!$A$4:$G$104,7,FALSE)</f>
        <v>0</v>
      </c>
      <c r="G15" s="64">
        <f t="shared" si="0"/>
        <v>0</v>
      </c>
      <c r="H15" s="99"/>
      <c r="I15" s="99"/>
      <c r="J15" s="99"/>
      <c r="K15" s="99"/>
      <c r="L15" s="99"/>
      <c r="M15" s="99"/>
      <c r="N15" s="99"/>
      <c r="O15" s="99"/>
      <c r="P15" s="99"/>
      <c r="Q15" s="99"/>
      <c r="R15" s="99"/>
      <c r="S15" s="99"/>
      <c r="T15" s="99"/>
      <c r="U15" s="99"/>
      <c r="V15" s="99"/>
      <c r="W15" s="99"/>
      <c r="X15" s="99"/>
      <c r="Y15" s="99"/>
      <c r="Z15" s="66"/>
    </row>
    <row r="16" spans="1:26" ht="12.75" customHeight="1" outlineLevel="1" x14ac:dyDescent="0.2">
      <c r="A16" s="111">
        <v>3</v>
      </c>
      <c r="B16" s="107"/>
      <c r="C16" s="59" t="s">
        <v>149</v>
      </c>
      <c r="D16" s="109"/>
      <c r="E16" s="110"/>
      <c r="F16" s="64"/>
      <c r="G16" s="64"/>
      <c r="H16" s="99"/>
      <c r="I16" s="99"/>
      <c r="J16" s="99"/>
      <c r="K16" s="99"/>
      <c r="L16" s="99"/>
      <c r="M16" s="99"/>
      <c r="N16" s="99"/>
      <c r="O16" s="99"/>
      <c r="P16" s="99"/>
      <c r="Q16" s="99"/>
      <c r="R16" s="99"/>
      <c r="S16" s="99"/>
      <c r="T16" s="99"/>
      <c r="U16" s="99"/>
      <c r="V16" s="99"/>
      <c r="W16" s="99"/>
      <c r="X16" s="99"/>
      <c r="Y16" s="99"/>
      <c r="Z16" s="66"/>
    </row>
    <row r="17" spans="1:26" ht="12.75" customHeight="1" outlineLevel="1" x14ac:dyDescent="0.2">
      <c r="A17" s="112">
        <v>93358</v>
      </c>
      <c r="B17" s="61" t="str">
        <f>VLOOKUP(A17,Preco.Unitario!$A$4:$G$104,2,FALSE)</f>
        <v>SINAPI</v>
      </c>
      <c r="C17" s="67" t="str">
        <f>VLOOKUP(A17,Preco.Unitario!$A$4:$G$104,3,FALSE)</f>
        <v>ESCAVAÇÃO MANUAL DE VALA COM PROFUNDIDADE MENOR OU IGUAL A 1,30 M. AF_03/2016</v>
      </c>
      <c r="D17" s="62" t="str">
        <f>VLOOKUP(A17,Preco.Unitario!$A$4:$G$104,4,FALSE)</f>
        <v>m³</v>
      </c>
      <c r="E17" s="63">
        <f>$D$4*$D$5*$D$6</f>
        <v>0.125</v>
      </c>
      <c r="F17" s="64">
        <f>VLOOKUP(A17,Preco.Unitario!$A$4:$G$104,7,FALSE)</f>
        <v>0</v>
      </c>
      <c r="G17" s="64">
        <f t="shared" ref="G17:G18" si="2">E17*F17</f>
        <v>0</v>
      </c>
      <c r="H17" s="99"/>
      <c r="I17" s="99"/>
      <c r="J17" s="99"/>
      <c r="K17" s="99"/>
      <c r="L17" s="99"/>
      <c r="M17" s="99"/>
      <c r="N17" s="99"/>
      <c r="O17" s="99"/>
      <c r="P17" s="99"/>
      <c r="Q17" s="99"/>
      <c r="R17" s="99"/>
      <c r="S17" s="99"/>
      <c r="T17" s="99"/>
      <c r="U17" s="99"/>
      <c r="V17" s="99"/>
      <c r="W17" s="99"/>
      <c r="X17" s="99"/>
      <c r="Y17" s="99"/>
      <c r="Z17" s="66"/>
    </row>
    <row r="18" spans="1:26" ht="12.75" customHeight="1" outlineLevel="1" x14ac:dyDescent="0.2">
      <c r="A18" s="112">
        <v>93382</v>
      </c>
      <c r="B18" s="61" t="str">
        <f>VLOOKUP(A18,Preco.Unitario!$A$4:$G$104,2,FALSE)</f>
        <v>SINAPI</v>
      </c>
      <c r="C18" s="67" t="str">
        <f>VLOOKUP(A18,Preco.Unitario!$A$4:$G$104,3,FALSE)</f>
        <v>REATERRO MANUAL DE VALAS COM COMPACTAÇÃO MECANIZADA. AF_04/2016</v>
      </c>
      <c r="D18" s="62" t="str">
        <f>VLOOKUP(A18,Preco.Unitario!$A$4:$G$104,4,FALSE)</f>
        <v>m³</v>
      </c>
      <c r="E18" s="63">
        <f>E17</f>
        <v>0.125</v>
      </c>
      <c r="F18" s="64">
        <f>VLOOKUP(A18,Preco.Unitario!$A$4:$G$104,7,FALSE)</f>
        <v>0</v>
      </c>
      <c r="G18" s="64">
        <f t="shared" si="2"/>
        <v>0</v>
      </c>
      <c r="H18" s="99"/>
      <c r="I18" s="99"/>
      <c r="J18" s="99"/>
      <c r="K18" s="99"/>
      <c r="L18" s="99"/>
      <c r="M18" s="99"/>
      <c r="N18" s="99"/>
      <c r="O18" s="99"/>
      <c r="P18" s="99"/>
      <c r="Q18" s="99"/>
      <c r="R18" s="99"/>
      <c r="S18" s="99"/>
      <c r="T18" s="99"/>
      <c r="U18" s="99"/>
      <c r="V18" s="99"/>
      <c r="W18" s="99"/>
      <c r="X18" s="99"/>
      <c r="Y18" s="99"/>
      <c r="Z18" s="66"/>
    </row>
    <row r="19" spans="1:26" ht="12.75" customHeight="1" outlineLevel="1" x14ac:dyDescent="0.2">
      <c r="A19" s="111">
        <v>4</v>
      </c>
      <c r="B19" s="106"/>
      <c r="C19" s="59" t="s">
        <v>172</v>
      </c>
      <c r="D19" s="109"/>
      <c r="E19" s="110"/>
      <c r="F19" s="64"/>
      <c r="G19" s="64"/>
      <c r="H19" s="99"/>
      <c r="I19" s="99"/>
      <c r="J19" s="99"/>
      <c r="K19" s="99"/>
      <c r="L19" s="99"/>
      <c r="M19" s="99"/>
      <c r="N19" s="99"/>
      <c r="O19" s="99"/>
      <c r="P19" s="99"/>
      <c r="Q19" s="99"/>
      <c r="R19" s="99"/>
      <c r="S19" s="99"/>
      <c r="T19" s="99"/>
      <c r="U19" s="99"/>
      <c r="V19" s="99"/>
      <c r="W19" s="99"/>
      <c r="X19" s="99"/>
      <c r="Y19" s="99"/>
      <c r="Z19" s="66"/>
    </row>
    <row r="20" spans="1:26" ht="12.75" customHeight="1" outlineLevel="1" x14ac:dyDescent="0.2">
      <c r="A20" s="112" t="s">
        <v>125</v>
      </c>
      <c r="B20" s="61" t="str">
        <f>VLOOKUP(A20,Preco.Unitario!$A$4:$G$104,2,FALSE)</f>
        <v>SABESP INSUMO</v>
      </c>
      <c r="C20" s="67" t="str">
        <f>VLOOKUP(A20,Preco.Unitario!$A$4:$G$104,3,FALSE)</f>
        <v>ENCANADOR</v>
      </c>
      <c r="D20" s="62" t="str">
        <f>VLOOKUP(A20,Preco.Unitario!$A$4:$G$104,4,FALSE)</f>
        <v>H</v>
      </c>
      <c r="E20" s="114">
        <f t="shared" ref="E20:E22" si="3">$D$8</f>
        <v>1</v>
      </c>
      <c r="F20" s="64">
        <f>VLOOKUP(A20,Preco.Unitario!$A$4:$G$104,7,FALSE)</f>
        <v>0</v>
      </c>
      <c r="G20" s="64">
        <f t="shared" ref="G20:G22" si="4">E20*F20</f>
        <v>0</v>
      </c>
      <c r="H20" s="99"/>
      <c r="I20" s="99"/>
      <c r="J20" s="99"/>
      <c r="K20" s="99"/>
      <c r="L20" s="99"/>
      <c r="M20" s="99"/>
      <c r="N20" s="99"/>
      <c r="O20" s="99"/>
      <c r="P20" s="99"/>
      <c r="Q20" s="99"/>
      <c r="R20" s="99"/>
      <c r="S20" s="99"/>
      <c r="T20" s="99"/>
      <c r="U20" s="99"/>
      <c r="V20" s="99"/>
      <c r="W20" s="99"/>
      <c r="X20" s="99"/>
      <c r="Y20" s="99"/>
      <c r="Z20" s="66"/>
    </row>
    <row r="21" spans="1:26" ht="12.75" customHeight="1" outlineLevel="1" x14ac:dyDescent="0.2">
      <c r="A21" s="112" t="s">
        <v>123</v>
      </c>
      <c r="B21" s="61" t="str">
        <f>VLOOKUP(A21,Preco.Unitario!$A$4:$G$104,2,FALSE)</f>
        <v>SABESP INSUMO</v>
      </c>
      <c r="C21" s="67" t="str">
        <f>VLOOKUP(A21,Preco.Unitario!$A$4:$G$104,3,FALSE)</f>
        <v>AJUDANTE</v>
      </c>
      <c r="D21" s="62" t="str">
        <f>VLOOKUP(A21,Preco.Unitario!$A$4:$G$104,4,FALSE)</f>
        <v>H</v>
      </c>
      <c r="E21" s="114">
        <f t="shared" si="3"/>
        <v>1</v>
      </c>
      <c r="F21" s="64">
        <f>VLOOKUP(A21,Preco.Unitario!$A$4:$G$104,7,FALSE)</f>
        <v>0</v>
      </c>
      <c r="G21" s="64">
        <f t="shared" si="4"/>
        <v>0</v>
      </c>
      <c r="H21" s="99"/>
      <c r="I21" s="99"/>
      <c r="J21" s="99"/>
      <c r="K21" s="99"/>
      <c r="L21" s="99"/>
      <c r="M21" s="99"/>
      <c r="N21" s="99"/>
      <c r="O21" s="99"/>
      <c r="P21" s="99"/>
      <c r="Q21" s="99"/>
      <c r="R21" s="99"/>
      <c r="S21" s="99"/>
      <c r="T21" s="99"/>
      <c r="U21" s="99"/>
      <c r="V21" s="99"/>
      <c r="W21" s="99"/>
      <c r="X21" s="99"/>
      <c r="Y21" s="99"/>
      <c r="Z21" s="66"/>
    </row>
    <row r="22" spans="1:26" ht="12.75" customHeight="1" outlineLevel="1" x14ac:dyDescent="0.2">
      <c r="A22" s="112" t="s">
        <v>119</v>
      </c>
      <c r="B22" s="61" t="str">
        <f>VLOOKUP(A22,Preco.Unitario!$A$4:$G$104,2,FALSE)</f>
        <v>SABESP INSUMO</v>
      </c>
      <c r="C22" s="67" t="str">
        <f>VLOOKUP(A22,Preco.Unitario!$A$4:$G$104,3,FALSE)</f>
        <v>PICAPE MÉDIA CABINE SIMPLES - CARGA ÚTIL 1.000 KG - TRAÇÃO 4 X 2 - 120 A 150 CV - S-10 CHEVROLET OU SIMILAR - À DISPOSIÇÃO</v>
      </c>
      <c r="D22" s="62" t="str">
        <f>VLOOKUP(A22,Preco.Unitario!$A$4:$G$104,4,FALSE)</f>
        <v>H</v>
      </c>
      <c r="E22" s="114">
        <f t="shared" si="3"/>
        <v>1</v>
      </c>
      <c r="F22" s="64">
        <f>VLOOKUP(A22,Preco.Unitario!$A$4:$G$104,7,FALSE)</f>
        <v>0</v>
      </c>
      <c r="G22" s="64">
        <f t="shared" si="4"/>
        <v>0</v>
      </c>
      <c r="H22" s="99"/>
      <c r="I22" s="99"/>
      <c r="J22" s="99"/>
      <c r="K22" s="99"/>
      <c r="L22" s="99"/>
      <c r="M22" s="99"/>
      <c r="N22" s="99"/>
      <c r="O22" s="99"/>
      <c r="P22" s="99"/>
      <c r="Q22" s="99"/>
      <c r="R22" s="99"/>
      <c r="S22" s="99"/>
      <c r="T22" s="99"/>
      <c r="U22" s="99"/>
      <c r="V22" s="99"/>
      <c r="W22" s="99"/>
      <c r="X22" s="99"/>
      <c r="Y22" s="99"/>
      <c r="Z22" s="66"/>
    </row>
    <row r="23" spans="1:26" ht="12.75" customHeight="1" outlineLevel="1" x14ac:dyDescent="0.2">
      <c r="A23" s="111">
        <v>6</v>
      </c>
      <c r="B23" s="106"/>
      <c r="C23" s="113" t="s">
        <v>174</v>
      </c>
      <c r="D23" s="109"/>
      <c r="E23" s="110"/>
      <c r="F23" s="64"/>
      <c r="G23" s="64"/>
      <c r="H23" s="99"/>
      <c r="I23" s="99"/>
      <c r="J23" s="99"/>
      <c r="K23" s="99"/>
      <c r="L23" s="99"/>
      <c r="M23" s="99"/>
      <c r="N23" s="99"/>
      <c r="O23" s="99"/>
      <c r="P23" s="99"/>
      <c r="Q23" s="99"/>
      <c r="R23" s="99"/>
      <c r="S23" s="99"/>
      <c r="T23" s="99"/>
      <c r="U23" s="99"/>
      <c r="V23" s="99"/>
      <c r="W23" s="99"/>
      <c r="X23" s="99"/>
      <c r="Y23" s="99"/>
      <c r="Z23" s="66"/>
    </row>
    <row r="24" spans="1:26" ht="12.75" customHeight="1" outlineLevel="1" x14ac:dyDescent="0.2">
      <c r="A24" s="112">
        <v>70070142</v>
      </c>
      <c r="B24" s="61" t="str">
        <f>VLOOKUP(A24,Preco.Unitario!$A$4:$G$104,2,FALSE)</f>
        <v>SABESP</v>
      </c>
      <c r="C24" s="67" t="str">
        <f>VLOOKUP(A24,Preco.Unitario!$A$4:$G$104,3,FALSE)</f>
        <v>CONCRETO NÃO ESTRUTURAL - MÍNIMO 150 KG DE CIMENTO/M³</v>
      </c>
      <c r="D24" s="62" t="str">
        <f>VLOOKUP(A24,Preco.Unitario!$A$4:$G$104,4,FALSE)</f>
        <v>m³</v>
      </c>
      <c r="E24" s="63">
        <f>E15</f>
        <v>0.03</v>
      </c>
      <c r="F24" s="64">
        <f>VLOOKUP(A24,Preco.Unitario!$A$4:$G$104,7,FALSE)</f>
        <v>0</v>
      </c>
      <c r="G24" s="64">
        <f>E24*F24</f>
        <v>0</v>
      </c>
      <c r="H24" s="99"/>
      <c r="I24" s="99"/>
      <c r="J24" s="99"/>
      <c r="K24" s="99"/>
      <c r="L24" s="99"/>
      <c r="M24" s="99"/>
      <c r="N24" s="99"/>
      <c r="O24" s="99"/>
      <c r="P24" s="99"/>
      <c r="Q24" s="99"/>
      <c r="R24" s="99"/>
      <c r="S24" s="99"/>
      <c r="T24" s="99"/>
      <c r="U24" s="99"/>
      <c r="V24" s="99"/>
      <c r="W24" s="99"/>
      <c r="X24" s="99"/>
      <c r="Y24" s="99"/>
      <c r="Z24" s="66"/>
    </row>
    <row r="25" spans="1:26" ht="12.75" customHeight="1" x14ac:dyDescent="0.2">
      <c r="A25" s="115"/>
      <c r="B25" s="116"/>
      <c r="C25" s="417" t="s">
        <v>153</v>
      </c>
      <c r="D25" s="409"/>
      <c r="E25" s="409"/>
      <c r="F25" s="410"/>
      <c r="G25" s="117">
        <f>SUM(G12:G24)</f>
        <v>0</v>
      </c>
      <c r="H25" s="99"/>
      <c r="I25" s="99"/>
      <c r="J25" s="99"/>
      <c r="K25" s="99"/>
      <c r="L25" s="99"/>
      <c r="M25" s="99"/>
      <c r="N25" s="99"/>
      <c r="O25" s="99"/>
      <c r="P25" s="99"/>
      <c r="Q25" s="99"/>
      <c r="R25" s="99"/>
      <c r="S25" s="99"/>
      <c r="T25" s="99"/>
      <c r="U25" s="99"/>
      <c r="V25" s="99"/>
      <c r="W25" s="99"/>
      <c r="X25" s="99"/>
      <c r="Y25" s="99"/>
      <c r="Z25" s="66"/>
    </row>
    <row r="26" spans="1:26" ht="12.75" customHeight="1" x14ac:dyDescent="0.2">
      <c r="A26" s="104" t="str">
        <f>A3</f>
        <v>1.3.</v>
      </c>
      <c r="B26" s="123" t="s">
        <v>154</v>
      </c>
      <c r="C26" s="416" t="s">
        <v>175</v>
      </c>
      <c r="D26" s="400"/>
      <c r="E26" s="400"/>
      <c r="F26" s="400"/>
      <c r="G26" s="401"/>
      <c r="H26" s="99"/>
      <c r="I26" s="99"/>
      <c r="J26" s="99"/>
      <c r="K26" s="99"/>
      <c r="L26" s="99"/>
      <c r="M26" s="99"/>
      <c r="N26" s="99"/>
      <c r="O26" s="99"/>
      <c r="P26" s="99"/>
      <c r="Q26" s="99"/>
      <c r="R26" s="99"/>
      <c r="S26" s="99"/>
      <c r="T26" s="99"/>
      <c r="U26" s="99"/>
      <c r="V26" s="99"/>
      <c r="W26" s="99"/>
      <c r="X26" s="99"/>
      <c r="Y26" s="99"/>
      <c r="Z26" s="66"/>
    </row>
    <row r="27" spans="1:26" ht="12.75" customHeight="1" outlineLevel="1" x14ac:dyDescent="0.2">
      <c r="A27" s="6" t="s">
        <v>1</v>
      </c>
      <c r="B27" s="6" t="s">
        <v>2</v>
      </c>
      <c r="C27" s="7" t="s">
        <v>3</v>
      </c>
      <c r="D27" s="8" t="s">
        <v>4</v>
      </c>
      <c r="E27" s="8" t="s">
        <v>146</v>
      </c>
      <c r="F27" s="9" t="s">
        <v>7</v>
      </c>
      <c r="G27" s="8" t="s">
        <v>147</v>
      </c>
      <c r="H27" s="99"/>
      <c r="I27" s="99"/>
      <c r="J27" s="99"/>
      <c r="K27" s="99"/>
      <c r="L27" s="99"/>
      <c r="M27" s="99"/>
      <c r="N27" s="99"/>
      <c r="O27" s="99"/>
      <c r="P27" s="99"/>
      <c r="Q27" s="99"/>
      <c r="R27" s="99"/>
      <c r="S27" s="99"/>
      <c r="T27" s="99"/>
      <c r="U27" s="99"/>
      <c r="V27" s="99"/>
      <c r="W27" s="99"/>
      <c r="X27" s="99"/>
      <c r="Y27" s="99"/>
      <c r="Z27" s="66"/>
    </row>
    <row r="28" spans="1:26" ht="12.75" customHeight="1" outlineLevel="1" x14ac:dyDescent="0.2">
      <c r="A28" s="111">
        <v>4</v>
      </c>
      <c r="B28" s="106"/>
      <c r="C28" s="59" t="s">
        <v>175</v>
      </c>
      <c r="D28" s="109"/>
      <c r="E28" s="110"/>
      <c r="F28" s="64"/>
      <c r="G28" s="64"/>
      <c r="H28" s="99"/>
      <c r="I28" s="99"/>
      <c r="J28" s="99"/>
      <c r="K28" s="99"/>
      <c r="L28" s="99"/>
      <c r="M28" s="99"/>
      <c r="N28" s="99"/>
      <c r="O28" s="99"/>
      <c r="P28" s="99"/>
      <c r="Q28" s="99"/>
      <c r="R28" s="99"/>
      <c r="S28" s="99"/>
      <c r="T28" s="99"/>
      <c r="U28" s="99"/>
      <c r="V28" s="99"/>
      <c r="W28" s="99"/>
      <c r="X28" s="99"/>
      <c r="Y28" s="99"/>
      <c r="Z28" s="66"/>
    </row>
    <row r="29" spans="1:26" ht="12.75" customHeight="1" outlineLevel="1" x14ac:dyDescent="0.2">
      <c r="A29" s="112" t="s">
        <v>125</v>
      </c>
      <c r="B29" s="61" t="str">
        <f>VLOOKUP(A29,Preco.Unitario!$A$4:$G$104,2,FALSE)</f>
        <v>SABESP INSUMO</v>
      </c>
      <c r="C29" s="67" t="str">
        <f>VLOOKUP(A29,Preco.Unitario!$A$4:$G$104,3,FALSE)</f>
        <v>ENCANADOR</v>
      </c>
      <c r="D29" s="62" t="str">
        <f>VLOOKUP(A29,Preco.Unitario!$A$4:$G$104,4,FALSE)</f>
        <v>H</v>
      </c>
      <c r="E29" s="114">
        <f t="shared" ref="E29:E31" si="5">$D$8</f>
        <v>1</v>
      </c>
      <c r="F29" s="64">
        <f>VLOOKUP(A29,Preco.Unitario!$A$4:$G$104,7,FALSE)</f>
        <v>0</v>
      </c>
      <c r="G29" s="64">
        <f t="shared" ref="G29:G31" si="6">E29*F29</f>
        <v>0</v>
      </c>
      <c r="H29" s="99"/>
      <c r="I29" s="99"/>
      <c r="J29" s="99"/>
      <c r="K29" s="99"/>
      <c r="L29" s="99"/>
      <c r="M29" s="99"/>
      <c r="N29" s="99"/>
      <c r="O29" s="99"/>
      <c r="P29" s="99"/>
      <c r="Q29" s="99"/>
      <c r="R29" s="99"/>
      <c r="S29" s="99"/>
      <c r="T29" s="99"/>
      <c r="U29" s="99"/>
      <c r="V29" s="99"/>
      <c r="W29" s="99"/>
      <c r="X29" s="99"/>
      <c r="Y29" s="99"/>
      <c r="Z29" s="66"/>
    </row>
    <row r="30" spans="1:26" ht="12.75" customHeight="1" outlineLevel="1" x14ac:dyDescent="0.2">
      <c r="A30" s="112" t="s">
        <v>123</v>
      </c>
      <c r="B30" s="61" t="str">
        <f>VLOOKUP(A30,Preco.Unitario!$A$4:$G$104,2,FALSE)</f>
        <v>SABESP INSUMO</v>
      </c>
      <c r="C30" s="67" t="str">
        <f>VLOOKUP(A30,Preco.Unitario!$A$4:$G$104,3,FALSE)</f>
        <v>AJUDANTE</v>
      </c>
      <c r="D30" s="62" t="str">
        <f>VLOOKUP(A30,Preco.Unitario!$A$4:$G$104,4,FALSE)</f>
        <v>H</v>
      </c>
      <c r="E30" s="114">
        <f t="shared" si="5"/>
        <v>1</v>
      </c>
      <c r="F30" s="64">
        <f>VLOOKUP(A30,Preco.Unitario!$A$4:$G$104,7,FALSE)</f>
        <v>0</v>
      </c>
      <c r="G30" s="64">
        <f t="shared" si="6"/>
        <v>0</v>
      </c>
      <c r="H30" s="99"/>
      <c r="I30" s="99"/>
      <c r="J30" s="99"/>
      <c r="K30" s="99"/>
      <c r="L30" s="99"/>
      <c r="M30" s="99"/>
      <c r="N30" s="99"/>
      <c r="O30" s="99"/>
      <c r="P30" s="99"/>
      <c r="Q30" s="99"/>
      <c r="R30" s="99"/>
      <c r="S30" s="99"/>
      <c r="T30" s="99"/>
      <c r="U30" s="99"/>
      <c r="V30" s="99"/>
      <c r="W30" s="99"/>
      <c r="X30" s="99"/>
      <c r="Y30" s="99"/>
      <c r="Z30" s="66"/>
    </row>
    <row r="31" spans="1:26" ht="12.75" customHeight="1" outlineLevel="1" x14ac:dyDescent="0.2">
      <c r="A31" s="112" t="s">
        <v>119</v>
      </c>
      <c r="B31" s="61" t="str">
        <f>VLOOKUP(A31,Preco.Unitario!$A$4:$G$104,2,FALSE)</f>
        <v>SABESP INSUMO</v>
      </c>
      <c r="C31" s="67" t="str">
        <f>VLOOKUP(A31,Preco.Unitario!$A$4:$G$104,3,FALSE)</f>
        <v>PICAPE MÉDIA CABINE SIMPLES - CARGA ÚTIL 1.000 KG - TRAÇÃO 4 X 2 - 120 A 150 CV - S-10 CHEVROLET OU SIMILAR - À DISPOSIÇÃO</v>
      </c>
      <c r="D31" s="62" t="str">
        <f>VLOOKUP(A31,Preco.Unitario!$A$4:$G$104,4,FALSE)</f>
        <v>H</v>
      </c>
      <c r="E31" s="114">
        <f t="shared" si="5"/>
        <v>1</v>
      </c>
      <c r="F31" s="64">
        <f>VLOOKUP(A31,Preco.Unitario!$A$4:$G$104,7,FALSE)</f>
        <v>0</v>
      </c>
      <c r="G31" s="64">
        <f t="shared" si="6"/>
        <v>0</v>
      </c>
      <c r="H31" s="99"/>
      <c r="I31" s="99"/>
      <c r="J31" s="99"/>
      <c r="K31" s="99"/>
      <c r="L31" s="99"/>
      <c r="M31" s="99"/>
      <c r="N31" s="99"/>
      <c r="O31" s="99"/>
      <c r="P31" s="99"/>
      <c r="Q31" s="99"/>
      <c r="R31" s="99"/>
      <c r="S31" s="99"/>
      <c r="T31" s="99"/>
      <c r="U31" s="99"/>
      <c r="V31" s="99"/>
      <c r="W31" s="99"/>
      <c r="X31" s="99"/>
      <c r="Y31" s="99"/>
      <c r="Z31" s="66"/>
    </row>
    <row r="32" spans="1:26" ht="12.75" customHeight="1" x14ac:dyDescent="0.2">
      <c r="A32" s="124"/>
      <c r="B32" s="125"/>
      <c r="C32" s="424" t="s">
        <v>153</v>
      </c>
      <c r="D32" s="374"/>
      <c r="E32" s="374"/>
      <c r="F32" s="375"/>
      <c r="G32" s="126">
        <f>SUM(G28:G31)</f>
        <v>0</v>
      </c>
      <c r="H32" s="99"/>
      <c r="I32" s="99"/>
      <c r="J32" s="99"/>
      <c r="K32" s="99"/>
      <c r="L32" s="99"/>
      <c r="M32" s="99"/>
      <c r="N32" s="99"/>
      <c r="O32" s="99"/>
      <c r="P32" s="99"/>
      <c r="Q32" s="99"/>
      <c r="R32" s="99"/>
      <c r="S32" s="99"/>
      <c r="T32" s="99"/>
      <c r="U32" s="99"/>
      <c r="V32" s="99"/>
      <c r="W32" s="99"/>
      <c r="X32" s="99"/>
      <c r="Y32" s="99"/>
      <c r="Z32" s="66"/>
    </row>
    <row r="33" spans="1:26" ht="12.75" customHeight="1" x14ac:dyDescent="0.2">
      <c r="A33" s="118"/>
      <c r="B33" s="118"/>
      <c r="C33" s="99"/>
      <c r="D33" s="119"/>
      <c r="E33" s="99"/>
      <c r="F33" s="99"/>
      <c r="G33" s="99"/>
      <c r="H33" s="99"/>
      <c r="I33" s="99"/>
      <c r="J33" s="99"/>
      <c r="K33" s="99"/>
      <c r="L33" s="99"/>
      <c r="M33" s="99"/>
      <c r="N33" s="99"/>
      <c r="O33" s="99"/>
      <c r="P33" s="99"/>
      <c r="Q33" s="99"/>
      <c r="R33" s="99"/>
      <c r="S33" s="99"/>
      <c r="T33" s="99"/>
      <c r="U33" s="99"/>
      <c r="V33" s="99"/>
      <c r="W33" s="99"/>
      <c r="X33" s="99"/>
      <c r="Y33" s="99"/>
      <c r="Z33" s="66"/>
    </row>
    <row r="34" spans="1:26" ht="12.75" customHeight="1" x14ac:dyDescent="0.2">
      <c r="A34" s="118"/>
      <c r="B34" s="118"/>
      <c r="C34" s="99"/>
      <c r="D34" s="119"/>
      <c r="E34" s="99"/>
      <c r="F34" s="99"/>
      <c r="G34" s="99"/>
      <c r="H34" s="99"/>
      <c r="I34" s="99"/>
      <c r="J34" s="99"/>
      <c r="K34" s="99"/>
      <c r="L34" s="99"/>
      <c r="M34" s="99"/>
      <c r="N34" s="99"/>
      <c r="O34" s="99"/>
      <c r="P34" s="99"/>
      <c r="Q34" s="99"/>
      <c r="R34" s="99"/>
      <c r="S34" s="99"/>
      <c r="T34" s="99"/>
      <c r="U34" s="99"/>
      <c r="V34" s="99"/>
      <c r="W34" s="99"/>
      <c r="X34" s="99"/>
      <c r="Y34" s="99"/>
      <c r="Z34" s="66"/>
    </row>
    <row r="35" spans="1:26" ht="12.75" customHeight="1" x14ac:dyDescent="0.2">
      <c r="A35" s="118"/>
      <c r="B35" s="118"/>
      <c r="C35" s="99"/>
      <c r="D35" s="119"/>
      <c r="E35" s="99"/>
      <c r="F35" s="99"/>
      <c r="G35" s="99"/>
      <c r="H35" s="99"/>
      <c r="I35" s="99"/>
      <c r="J35" s="99"/>
      <c r="K35" s="99"/>
      <c r="L35" s="99"/>
      <c r="M35" s="99"/>
      <c r="N35" s="99"/>
      <c r="O35" s="99"/>
      <c r="P35" s="99"/>
      <c r="Q35" s="99"/>
      <c r="R35" s="99"/>
      <c r="S35" s="99"/>
      <c r="T35" s="99"/>
      <c r="U35" s="99"/>
      <c r="V35" s="99"/>
      <c r="W35" s="99"/>
      <c r="X35" s="99"/>
      <c r="Y35" s="99"/>
      <c r="Z35" s="66"/>
    </row>
    <row r="36" spans="1:26" ht="12.75" customHeight="1" x14ac:dyDescent="0.2">
      <c r="A36" s="118"/>
      <c r="B36" s="118"/>
      <c r="C36" s="99"/>
      <c r="D36" s="119"/>
      <c r="E36" s="99"/>
      <c r="F36" s="99"/>
      <c r="G36" s="99"/>
      <c r="H36" s="99"/>
      <c r="I36" s="99"/>
      <c r="J36" s="99"/>
      <c r="K36" s="99"/>
      <c r="L36" s="99"/>
      <c r="M36" s="99"/>
      <c r="N36" s="99"/>
      <c r="O36" s="99"/>
      <c r="P36" s="99"/>
      <c r="Q36" s="99"/>
      <c r="R36" s="99"/>
      <c r="S36" s="99"/>
      <c r="T36" s="99"/>
      <c r="U36" s="99"/>
      <c r="V36" s="99"/>
      <c r="W36" s="99"/>
      <c r="X36" s="99"/>
      <c r="Y36" s="99"/>
      <c r="Z36" s="66"/>
    </row>
    <row r="37" spans="1:26" ht="12.75" customHeight="1" x14ac:dyDescent="0.2">
      <c r="A37" s="118"/>
      <c r="B37" s="118"/>
      <c r="C37" s="99"/>
      <c r="D37" s="119"/>
      <c r="E37" s="99"/>
      <c r="F37" s="99"/>
      <c r="G37" s="99"/>
      <c r="H37" s="99"/>
      <c r="I37" s="99"/>
      <c r="J37" s="99"/>
      <c r="K37" s="99"/>
      <c r="L37" s="99"/>
      <c r="M37" s="99"/>
      <c r="N37" s="99"/>
      <c r="O37" s="99"/>
      <c r="P37" s="99"/>
      <c r="Q37" s="99"/>
      <c r="R37" s="99"/>
      <c r="S37" s="99"/>
      <c r="T37" s="99"/>
      <c r="U37" s="99"/>
      <c r="V37" s="99"/>
      <c r="W37" s="99"/>
      <c r="X37" s="99"/>
      <c r="Y37" s="99"/>
      <c r="Z37" s="66"/>
    </row>
    <row r="38" spans="1:26" ht="12.75" customHeight="1" x14ac:dyDescent="0.2">
      <c r="A38" s="118"/>
      <c r="B38" s="118"/>
      <c r="C38" s="99"/>
      <c r="D38" s="119"/>
      <c r="E38" s="99"/>
      <c r="F38" s="99"/>
      <c r="G38" s="99"/>
      <c r="H38" s="99"/>
      <c r="I38" s="99"/>
      <c r="J38" s="99"/>
      <c r="K38" s="99"/>
      <c r="L38" s="99"/>
      <c r="M38" s="99"/>
      <c r="N38" s="99"/>
      <c r="O38" s="99"/>
      <c r="P38" s="99"/>
      <c r="Q38" s="99"/>
      <c r="R38" s="99"/>
      <c r="S38" s="99"/>
      <c r="T38" s="99"/>
      <c r="U38" s="99"/>
      <c r="V38" s="99"/>
      <c r="W38" s="99"/>
      <c r="X38" s="99"/>
      <c r="Y38" s="99"/>
      <c r="Z38" s="66"/>
    </row>
    <row r="39" spans="1:26" ht="12.75" customHeight="1" x14ac:dyDescent="0.2">
      <c r="A39" s="118"/>
      <c r="B39" s="118"/>
      <c r="C39" s="99"/>
      <c r="D39" s="119"/>
      <c r="E39" s="99"/>
      <c r="F39" s="99"/>
      <c r="G39" s="99"/>
      <c r="H39" s="99"/>
      <c r="I39" s="99"/>
      <c r="J39" s="99"/>
      <c r="K39" s="99"/>
      <c r="L39" s="99"/>
      <c r="M39" s="99"/>
      <c r="N39" s="99"/>
      <c r="O39" s="99"/>
      <c r="P39" s="99"/>
      <c r="Q39" s="99"/>
      <c r="R39" s="99"/>
      <c r="S39" s="99"/>
      <c r="T39" s="99"/>
      <c r="U39" s="99"/>
      <c r="V39" s="99"/>
      <c r="W39" s="99"/>
      <c r="X39" s="99"/>
      <c r="Y39" s="99"/>
      <c r="Z39" s="66"/>
    </row>
    <row r="40" spans="1:26" ht="12.75" customHeight="1" x14ac:dyDescent="0.2">
      <c r="A40" s="118"/>
      <c r="B40" s="118"/>
      <c r="C40" s="99"/>
      <c r="D40" s="119"/>
      <c r="E40" s="99"/>
      <c r="F40" s="99"/>
      <c r="G40" s="99"/>
      <c r="H40" s="99"/>
      <c r="I40" s="99"/>
      <c r="J40" s="99"/>
      <c r="K40" s="99"/>
      <c r="L40" s="99"/>
      <c r="M40" s="99"/>
      <c r="N40" s="99"/>
      <c r="O40" s="99"/>
      <c r="P40" s="99"/>
      <c r="Q40" s="99"/>
      <c r="R40" s="99"/>
      <c r="S40" s="99"/>
      <c r="T40" s="99"/>
      <c r="U40" s="99"/>
      <c r="V40" s="99"/>
      <c r="W40" s="99"/>
      <c r="X40" s="99"/>
      <c r="Y40" s="99"/>
      <c r="Z40" s="66"/>
    </row>
    <row r="41" spans="1:26" ht="12.75" customHeight="1" x14ac:dyDescent="0.2">
      <c r="A41" s="118"/>
      <c r="B41" s="118"/>
      <c r="C41" s="99"/>
      <c r="D41" s="119"/>
      <c r="E41" s="99"/>
      <c r="F41" s="99"/>
      <c r="G41" s="99"/>
      <c r="H41" s="99"/>
      <c r="I41" s="99"/>
      <c r="J41" s="99"/>
      <c r="K41" s="99"/>
      <c r="L41" s="99"/>
      <c r="M41" s="99"/>
      <c r="N41" s="99"/>
      <c r="O41" s="99"/>
      <c r="P41" s="99"/>
      <c r="Q41" s="99"/>
      <c r="R41" s="99"/>
      <c r="S41" s="99"/>
      <c r="T41" s="99"/>
      <c r="U41" s="99"/>
      <c r="V41" s="99"/>
      <c r="W41" s="99"/>
      <c r="X41" s="99"/>
      <c r="Y41" s="99"/>
      <c r="Z41" s="66"/>
    </row>
    <row r="42" spans="1:26" ht="12.75" customHeight="1" x14ac:dyDescent="0.2">
      <c r="A42" s="118"/>
      <c r="B42" s="118"/>
      <c r="C42" s="99"/>
      <c r="D42" s="119"/>
      <c r="E42" s="99"/>
      <c r="F42" s="99"/>
      <c r="G42" s="99"/>
      <c r="H42" s="99"/>
      <c r="I42" s="99"/>
      <c r="J42" s="99"/>
      <c r="K42" s="99"/>
      <c r="L42" s="99"/>
      <c r="M42" s="99"/>
      <c r="N42" s="99"/>
      <c r="O42" s="99"/>
      <c r="P42" s="99"/>
      <c r="Q42" s="99"/>
      <c r="R42" s="99"/>
      <c r="S42" s="99"/>
      <c r="T42" s="99"/>
      <c r="U42" s="99"/>
      <c r="V42" s="99"/>
      <c r="W42" s="99"/>
      <c r="X42" s="99"/>
      <c r="Y42" s="99"/>
      <c r="Z42" s="66"/>
    </row>
    <row r="43" spans="1:26" ht="12.75" customHeight="1" x14ac:dyDescent="0.2">
      <c r="A43" s="118"/>
      <c r="B43" s="118"/>
      <c r="C43" s="99"/>
      <c r="D43" s="119"/>
      <c r="E43" s="99"/>
      <c r="F43" s="99"/>
      <c r="G43" s="99"/>
      <c r="H43" s="99"/>
      <c r="I43" s="99"/>
      <c r="J43" s="99"/>
      <c r="K43" s="99"/>
      <c r="L43" s="99"/>
      <c r="M43" s="99"/>
      <c r="N43" s="99"/>
      <c r="O43" s="99"/>
      <c r="P43" s="99"/>
      <c r="Q43" s="99"/>
      <c r="R43" s="99"/>
      <c r="S43" s="99"/>
      <c r="T43" s="99"/>
      <c r="U43" s="99"/>
      <c r="V43" s="99"/>
      <c r="W43" s="99"/>
      <c r="X43" s="99"/>
      <c r="Y43" s="99"/>
      <c r="Z43" s="66"/>
    </row>
    <row r="44" spans="1:26" ht="12.75" customHeight="1" x14ac:dyDescent="0.2">
      <c r="A44" s="118"/>
      <c r="B44" s="118"/>
      <c r="C44" s="99"/>
      <c r="D44" s="119"/>
      <c r="E44" s="99"/>
      <c r="F44" s="99"/>
      <c r="G44" s="99"/>
      <c r="H44" s="99"/>
      <c r="I44" s="99"/>
      <c r="J44" s="99"/>
      <c r="K44" s="99"/>
      <c r="L44" s="99"/>
      <c r="M44" s="99"/>
      <c r="N44" s="99"/>
      <c r="O44" s="99"/>
      <c r="P44" s="99"/>
      <c r="Q44" s="99"/>
      <c r="R44" s="99"/>
      <c r="S44" s="99"/>
      <c r="T44" s="99"/>
      <c r="U44" s="99"/>
      <c r="V44" s="99"/>
      <c r="W44" s="99"/>
      <c r="X44" s="99"/>
      <c r="Y44" s="99"/>
      <c r="Z44" s="66"/>
    </row>
    <row r="45" spans="1:26" ht="12.75" customHeight="1" x14ac:dyDescent="0.2">
      <c r="A45" s="118"/>
      <c r="B45" s="118"/>
      <c r="C45" s="99"/>
      <c r="D45" s="119"/>
      <c r="E45" s="99"/>
      <c r="F45" s="99"/>
      <c r="G45" s="99"/>
      <c r="H45" s="99"/>
      <c r="I45" s="99"/>
      <c r="J45" s="99"/>
      <c r="K45" s="99"/>
      <c r="L45" s="99"/>
      <c r="M45" s="99"/>
      <c r="N45" s="99"/>
      <c r="O45" s="99"/>
      <c r="P45" s="99"/>
      <c r="Q45" s="99"/>
      <c r="R45" s="99"/>
      <c r="S45" s="99"/>
      <c r="T45" s="99"/>
      <c r="U45" s="99"/>
      <c r="V45" s="99"/>
      <c r="W45" s="99"/>
      <c r="X45" s="99"/>
      <c r="Y45" s="99"/>
      <c r="Z45" s="66"/>
    </row>
    <row r="46" spans="1:26" ht="12.75" customHeight="1" x14ac:dyDescent="0.2">
      <c r="A46" s="118"/>
      <c r="B46" s="118"/>
      <c r="C46" s="99"/>
      <c r="D46" s="119"/>
      <c r="E46" s="99"/>
      <c r="F46" s="99"/>
      <c r="G46" s="99"/>
      <c r="H46" s="99"/>
      <c r="I46" s="99"/>
      <c r="J46" s="99"/>
      <c r="K46" s="99"/>
      <c r="L46" s="99"/>
      <c r="M46" s="99"/>
      <c r="N46" s="99"/>
      <c r="O46" s="99"/>
      <c r="P46" s="99"/>
      <c r="Q46" s="99"/>
      <c r="R46" s="99"/>
      <c r="S46" s="99"/>
      <c r="T46" s="99"/>
      <c r="U46" s="99"/>
      <c r="V46" s="99"/>
      <c r="W46" s="99"/>
      <c r="X46" s="99"/>
      <c r="Y46" s="99"/>
      <c r="Z46" s="66"/>
    </row>
    <row r="47" spans="1:26" ht="12.75" customHeight="1" x14ac:dyDescent="0.2">
      <c r="A47" s="118"/>
      <c r="B47" s="118"/>
      <c r="C47" s="99"/>
      <c r="D47" s="119"/>
      <c r="E47" s="99"/>
      <c r="F47" s="99"/>
      <c r="G47" s="99"/>
      <c r="H47" s="99"/>
      <c r="I47" s="99"/>
      <c r="J47" s="99"/>
      <c r="K47" s="99"/>
      <c r="L47" s="99"/>
      <c r="M47" s="99"/>
      <c r="N47" s="99"/>
      <c r="O47" s="99"/>
      <c r="P47" s="99"/>
      <c r="Q47" s="99"/>
      <c r="R47" s="99"/>
      <c r="S47" s="99"/>
      <c r="T47" s="99"/>
      <c r="U47" s="99"/>
      <c r="V47" s="99"/>
      <c r="W47" s="99"/>
      <c r="X47" s="99"/>
      <c r="Y47" s="99"/>
      <c r="Z47" s="66"/>
    </row>
    <row r="48" spans="1:26" ht="12.75" customHeight="1" x14ac:dyDescent="0.2">
      <c r="A48" s="118"/>
      <c r="B48" s="118"/>
      <c r="C48" s="99"/>
      <c r="D48" s="119"/>
      <c r="E48" s="99"/>
      <c r="F48" s="99"/>
      <c r="G48" s="99"/>
      <c r="H48" s="99"/>
      <c r="I48" s="99"/>
      <c r="J48" s="99"/>
      <c r="K48" s="99"/>
      <c r="L48" s="99"/>
      <c r="M48" s="99"/>
      <c r="N48" s="99"/>
      <c r="O48" s="99"/>
      <c r="P48" s="99"/>
      <c r="Q48" s="99"/>
      <c r="R48" s="99"/>
      <c r="S48" s="99"/>
      <c r="T48" s="99"/>
      <c r="U48" s="99"/>
      <c r="V48" s="99"/>
      <c r="W48" s="99"/>
      <c r="X48" s="99"/>
      <c r="Y48" s="99"/>
      <c r="Z48" s="66"/>
    </row>
    <row r="49" spans="1:26" ht="12.75" customHeight="1" x14ac:dyDescent="0.2">
      <c r="A49" s="118"/>
      <c r="B49" s="118"/>
      <c r="C49" s="99"/>
      <c r="D49" s="119"/>
      <c r="E49" s="99"/>
      <c r="F49" s="99"/>
      <c r="G49" s="99"/>
      <c r="H49" s="99"/>
      <c r="I49" s="99"/>
      <c r="J49" s="99"/>
      <c r="K49" s="99"/>
      <c r="L49" s="99"/>
      <c r="M49" s="99"/>
      <c r="N49" s="99"/>
      <c r="O49" s="99"/>
      <c r="P49" s="99"/>
      <c r="Q49" s="99"/>
      <c r="R49" s="99"/>
      <c r="S49" s="99"/>
      <c r="T49" s="99"/>
      <c r="U49" s="99"/>
      <c r="V49" s="99"/>
      <c r="W49" s="99"/>
      <c r="X49" s="99"/>
      <c r="Y49" s="99"/>
      <c r="Z49" s="66"/>
    </row>
    <row r="50" spans="1:26" ht="12.75" customHeight="1" x14ac:dyDescent="0.2">
      <c r="A50" s="118"/>
      <c r="B50" s="118"/>
      <c r="C50" s="99"/>
      <c r="D50" s="119"/>
      <c r="E50" s="99"/>
      <c r="F50" s="99"/>
      <c r="G50" s="99"/>
      <c r="H50" s="99"/>
      <c r="I50" s="99"/>
      <c r="J50" s="99"/>
      <c r="K50" s="99"/>
      <c r="L50" s="99"/>
      <c r="M50" s="99"/>
      <c r="N50" s="99"/>
      <c r="O50" s="99"/>
      <c r="P50" s="99"/>
      <c r="Q50" s="99"/>
      <c r="R50" s="99"/>
      <c r="S50" s="99"/>
      <c r="T50" s="99"/>
      <c r="U50" s="99"/>
      <c r="V50" s="99"/>
      <c r="W50" s="99"/>
      <c r="X50" s="99"/>
      <c r="Y50" s="99"/>
      <c r="Z50" s="66"/>
    </row>
    <row r="51" spans="1:26" ht="12.75" customHeight="1" x14ac:dyDescent="0.2">
      <c r="A51" s="118"/>
      <c r="B51" s="118"/>
      <c r="C51" s="99"/>
      <c r="D51" s="119"/>
      <c r="E51" s="99"/>
      <c r="F51" s="99"/>
      <c r="G51" s="99"/>
      <c r="H51" s="99"/>
      <c r="I51" s="99"/>
      <c r="J51" s="99"/>
      <c r="K51" s="99"/>
      <c r="L51" s="99"/>
      <c r="M51" s="99"/>
      <c r="N51" s="99"/>
      <c r="O51" s="99"/>
      <c r="P51" s="99"/>
      <c r="Q51" s="99"/>
      <c r="R51" s="99"/>
      <c r="S51" s="99"/>
      <c r="T51" s="99"/>
      <c r="U51" s="99"/>
      <c r="V51" s="99"/>
      <c r="W51" s="99"/>
      <c r="X51" s="99"/>
      <c r="Y51" s="99"/>
      <c r="Z51" s="66"/>
    </row>
    <row r="52" spans="1:26" ht="12.75" customHeight="1" x14ac:dyDescent="0.2">
      <c r="A52" s="118"/>
      <c r="B52" s="118"/>
      <c r="C52" s="99"/>
      <c r="D52" s="119"/>
      <c r="E52" s="99"/>
      <c r="F52" s="99"/>
      <c r="G52" s="99"/>
      <c r="H52" s="99"/>
      <c r="I52" s="99"/>
      <c r="J52" s="99"/>
      <c r="K52" s="99"/>
      <c r="L52" s="99"/>
      <c r="M52" s="99"/>
      <c r="N52" s="99"/>
      <c r="O52" s="99"/>
      <c r="P52" s="99"/>
      <c r="Q52" s="99"/>
      <c r="R52" s="99"/>
      <c r="S52" s="99"/>
      <c r="T52" s="99"/>
      <c r="U52" s="99"/>
      <c r="V52" s="99"/>
      <c r="W52" s="99"/>
      <c r="X52" s="99"/>
      <c r="Y52" s="99"/>
      <c r="Z52" s="66"/>
    </row>
    <row r="53" spans="1:26" ht="12.75" customHeight="1" x14ac:dyDescent="0.2">
      <c r="A53" s="118"/>
      <c r="B53" s="118"/>
      <c r="C53" s="99"/>
      <c r="D53" s="119"/>
      <c r="E53" s="99"/>
      <c r="F53" s="99"/>
      <c r="G53" s="99"/>
      <c r="H53" s="99"/>
      <c r="I53" s="99"/>
      <c r="J53" s="99"/>
      <c r="K53" s="99"/>
      <c r="L53" s="99"/>
      <c r="M53" s="99"/>
      <c r="N53" s="99"/>
      <c r="O53" s="99"/>
      <c r="P53" s="99"/>
      <c r="Q53" s="99"/>
      <c r="R53" s="99"/>
      <c r="S53" s="99"/>
      <c r="T53" s="99"/>
      <c r="U53" s="99"/>
      <c r="V53" s="99"/>
      <c r="W53" s="99"/>
      <c r="X53" s="99"/>
      <c r="Y53" s="99"/>
      <c r="Z53" s="66"/>
    </row>
    <row r="54" spans="1:26" ht="12.75" customHeight="1" x14ac:dyDescent="0.2">
      <c r="A54" s="118"/>
      <c r="B54" s="118"/>
      <c r="C54" s="99"/>
      <c r="D54" s="119"/>
      <c r="E54" s="99"/>
      <c r="F54" s="99"/>
      <c r="G54" s="99"/>
      <c r="H54" s="99"/>
      <c r="I54" s="99"/>
      <c r="J54" s="99"/>
      <c r="K54" s="99"/>
      <c r="L54" s="99"/>
      <c r="M54" s="99"/>
      <c r="N54" s="99"/>
      <c r="O54" s="99"/>
      <c r="P54" s="99"/>
      <c r="Q54" s="99"/>
      <c r="R54" s="99"/>
      <c r="S54" s="99"/>
      <c r="T54" s="99"/>
      <c r="U54" s="99"/>
      <c r="V54" s="99"/>
      <c r="W54" s="99"/>
      <c r="X54" s="99"/>
      <c r="Y54" s="99"/>
      <c r="Z54" s="66"/>
    </row>
    <row r="55" spans="1:26" ht="12.75" customHeight="1" x14ac:dyDescent="0.2">
      <c r="A55" s="118"/>
      <c r="B55" s="118"/>
      <c r="C55" s="99"/>
      <c r="D55" s="119"/>
      <c r="E55" s="99"/>
      <c r="F55" s="99"/>
      <c r="G55" s="99"/>
      <c r="H55" s="99"/>
      <c r="I55" s="99"/>
      <c r="J55" s="99"/>
      <c r="K55" s="99"/>
      <c r="L55" s="99"/>
      <c r="M55" s="99"/>
      <c r="N55" s="99"/>
      <c r="O55" s="99"/>
      <c r="P55" s="99"/>
      <c r="Q55" s="99"/>
      <c r="R55" s="99"/>
      <c r="S55" s="99"/>
      <c r="T55" s="99"/>
      <c r="U55" s="99"/>
      <c r="V55" s="99"/>
      <c r="W55" s="99"/>
      <c r="X55" s="99"/>
      <c r="Y55" s="99"/>
      <c r="Z55" s="66"/>
    </row>
    <row r="56" spans="1:26" ht="12.75" customHeight="1" x14ac:dyDescent="0.2">
      <c r="A56" s="118"/>
      <c r="B56" s="118"/>
      <c r="C56" s="99"/>
      <c r="D56" s="119"/>
      <c r="E56" s="99"/>
      <c r="F56" s="99"/>
      <c r="G56" s="99"/>
      <c r="H56" s="99"/>
      <c r="I56" s="99"/>
      <c r="J56" s="99"/>
      <c r="K56" s="99"/>
      <c r="L56" s="99"/>
      <c r="M56" s="99"/>
      <c r="N56" s="99"/>
      <c r="O56" s="99"/>
      <c r="P56" s="99"/>
      <c r="Q56" s="99"/>
      <c r="R56" s="99"/>
      <c r="S56" s="99"/>
      <c r="T56" s="99"/>
      <c r="U56" s="99"/>
      <c r="V56" s="99"/>
      <c r="W56" s="99"/>
      <c r="X56" s="99"/>
      <c r="Y56" s="99"/>
      <c r="Z56" s="66"/>
    </row>
    <row r="57" spans="1:26" ht="12.75" customHeight="1" x14ac:dyDescent="0.2">
      <c r="A57" s="118"/>
      <c r="B57" s="118"/>
      <c r="C57" s="99"/>
      <c r="D57" s="119"/>
      <c r="E57" s="99"/>
      <c r="F57" s="99"/>
      <c r="G57" s="99"/>
      <c r="H57" s="99"/>
      <c r="I57" s="99"/>
      <c r="J57" s="99"/>
      <c r="K57" s="99"/>
      <c r="L57" s="99"/>
      <c r="M57" s="99"/>
      <c r="N57" s="99"/>
      <c r="O57" s="99"/>
      <c r="P57" s="99"/>
      <c r="Q57" s="99"/>
      <c r="R57" s="99"/>
      <c r="S57" s="99"/>
      <c r="T57" s="99"/>
      <c r="U57" s="99"/>
      <c r="V57" s="99"/>
      <c r="W57" s="99"/>
      <c r="X57" s="99"/>
      <c r="Y57" s="99"/>
      <c r="Z57" s="66"/>
    </row>
    <row r="58" spans="1:26" ht="12.75" customHeight="1" x14ac:dyDescent="0.2">
      <c r="A58" s="118"/>
      <c r="B58" s="118"/>
      <c r="C58" s="99"/>
      <c r="D58" s="119"/>
      <c r="E58" s="99"/>
      <c r="F58" s="99"/>
      <c r="G58" s="99"/>
      <c r="H58" s="99"/>
      <c r="I58" s="99"/>
      <c r="J58" s="99"/>
      <c r="K58" s="99"/>
      <c r="L58" s="99"/>
      <c r="M58" s="99"/>
      <c r="N58" s="99"/>
      <c r="O58" s="99"/>
      <c r="P58" s="99"/>
      <c r="Q58" s="99"/>
      <c r="R58" s="99"/>
      <c r="S58" s="99"/>
      <c r="T58" s="99"/>
      <c r="U58" s="99"/>
      <c r="V58" s="99"/>
      <c r="W58" s="99"/>
      <c r="X58" s="99"/>
      <c r="Y58" s="99"/>
      <c r="Z58" s="66"/>
    </row>
    <row r="59" spans="1:26" ht="12.75" customHeight="1" x14ac:dyDescent="0.2">
      <c r="A59" s="118"/>
      <c r="B59" s="118"/>
      <c r="C59" s="99"/>
      <c r="D59" s="119"/>
      <c r="E59" s="99"/>
      <c r="F59" s="99"/>
      <c r="G59" s="99"/>
      <c r="H59" s="99"/>
      <c r="I59" s="99"/>
      <c r="J59" s="99"/>
      <c r="K59" s="99"/>
      <c r="L59" s="99"/>
      <c r="M59" s="99"/>
      <c r="N59" s="99"/>
      <c r="O59" s="99"/>
      <c r="P59" s="99"/>
      <c r="Q59" s="99"/>
      <c r="R59" s="99"/>
      <c r="S59" s="99"/>
      <c r="T59" s="99"/>
      <c r="U59" s="99"/>
      <c r="V59" s="99"/>
      <c r="W59" s="99"/>
      <c r="X59" s="99"/>
      <c r="Y59" s="99"/>
      <c r="Z59" s="66"/>
    </row>
    <row r="60" spans="1:26" ht="12.75" customHeight="1" x14ac:dyDescent="0.2">
      <c r="A60" s="118"/>
      <c r="B60" s="118"/>
      <c r="C60" s="99"/>
      <c r="D60" s="119"/>
      <c r="E60" s="99"/>
      <c r="F60" s="99"/>
      <c r="G60" s="99"/>
      <c r="H60" s="99"/>
      <c r="I60" s="99"/>
      <c r="J60" s="99"/>
      <c r="K60" s="99"/>
      <c r="L60" s="99"/>
      <c r="M60" s="99"/>
      <c r="N60" s="99"/>
      <c r="O60" s="99"/>
      <c r="P60" s="99"/>
      <c r="Q60" s="99"/>
      <c r="R60" s="99"/>
      <c r="S60" s="99"/>
      <c r="T60" s="99"/>
      <c r="U60" s="99"/>
      <c r="V60" s="99"/>
      <c r="W60" s="99"/>
      <c r="X60" s="99"/>
      <c r="Y60" s="99"/>
      <c r="Z60" s="66"/>
    </row>
    <row r="61" spans="1:26" ht="12.75" customHeight="1" x14ac:dyDescent="0.2">
      <c r="A61" s="118"/>
      <c r="B61" s="118"/>
      <c r="C61" s="99"/>
      <c r="D61" s="119"/>
      <c r="E61" s="99"/>
      <c r="F61" s="99"/>
      <c r="G61" s="99"/>
      <c r="H61" s="99"/>
      <c r="I61" s="99"/>
      <c r="J61" s="99"/>
      <c r="K61" s="99"/>
      <c r="L61" s="99"/>
      <c r="M61" s="99"/>
      <c r="N61" s="99"/>
      <c r="O61" s="99"/>
      <c r="P61" s="99"/>
      <c r="Q61" s="99"/>
      <c r="R61" s="99"/>
      <c r="S61" s="99"/>
      <c r="T61" s="99"/>
      <c r="U61" s="99"/>
      <c r="V61" s="99"/>
      <c r="W61" s="99"/>
      <c r="X61" s="99"/>
      <c r="Y61" s="99"/>
      <c r="Z61" s="66"/>
    </row>
    <row r="62" spans="1:26" ht="12.75" customHeight="1" x14ac:dyDescent="0.2">
      <c r="A62" s="118"/>
      <c r="B62" s="118"/>
      <c r="C62" s="99"/>
      <c r="D62" s="119"/>
      <c r="E62" s="99"/>
      <c r="F62" s="99"/>
      <c r="G62" s="99"/>
      <c r="H62" s="99"/>
      <c r="I62" s="99"/>
      <c r="J62" s="99"/>
      <c r="K62" s="99"/>
      <c r="L62" s="99"/>
      <c r="M62" s="99"/>
      <c r="N62" s="99"/>
      <c r="O62" s="99"/>
      <c r="P62" s="99"/>
      <c r="Q62" s="99"/>
      <c r="R62" s="99"/>
      <c r="S62" s="99"/>
      <c r="T62" s="99"/>
      <c r="U62" s="99"/>
      <c r="V62" s="99"/>
      <c r="W62" s="99"/>
      <c r="X62" s="99"/>
      <c r="Y62" s="99"/>
      <c r="Z62" s="66"/>
    </row>
    <row r="63" spans="1:26" ht="12.75" customHeight="1" x14ac:dyDescent="0.2">
      <c r="A63" s="118"/>
      <c r="B63" s="118"/>
      <c r="C63" s="99"/>
      <c r="D63" s="119"/>
      <c r="E63" s="99"/>
      <c r="F63" s="99"/>
      <c r="G63" s="99"/>
      <c r="H63" s="99"/>
      <c r="I63" s="99"/>
      <c r="J63" s="99"/>
      <c r="K63" s="99"/>
      <c r="L63" s="99"/>
      <c r="M63" s="99"/>
      <c r="N63" s="99"/>
      <c r="O63" s="99"/>
      <c r="P63" s="99"/>
      <c r="Q63" s="99"/>
      <c r="R63" s="99"/>
      <c r="S63" s="99"/>
      <c r="T63" s="99"/>
      <c r="U63" s="99"/>
      <c r="V63" s="99"/>
      <c r="W63" s="99"/>
      <c r="X63" s="99"/>
      <c r="Y63" s="99"/>
      <c r="Z63" s="66"/>
    </row>
    <row r="64" spans="1:26" ht="12.75" customHeight="1" x14ac:dyDescent="0.2">
      <c r="A64" s="118"/>
      <c r="B64" s="118"/>
      <c r="C64" s="99"/>
      <c r="D64" s="119"/>
      <c r="E64" s="99"/>
      <c r="F64" s="99"/>
      <c r="G64" s="99"/>
      <c r="H64" s="99"/>
      <c r="I64" s="99"/>
      <c r="J64" s="99"/>
      <c r="K64" s="99"/>
      <c r="L64" s="99"/>
      <c r="M64" s="99"/>
      <c r="N64" s="99"/>
      <c r="O64" s="99"/>
      <c r="P64" s="99"/>
      <c r="Q64" s="99"/>
      <c r="R64" s="99"/>
      <c r="S64" s="99"/>
      <c r="T64" s="99"/>
      <c r="U64" s="99"/>
      <c r="V64" s="99"/>
      <c r="W64" s="99"/>
      <c r="X64" s="99"/>
      <c r="Y64" s="99"/>
      <c r="Z64" s="66"/>
    </row>
    <row r="65" spans="1:26" ht="12.75" customHeight="1" x14ac:dyDescent="0.2">
      <c r="A65" s="118"/>
      <c r="B65" s="118"/>
      <c r="C65" s="99"/>
      <c r="D65" s="119"/>
      <c r="E65" s="99"/>
      <c r="F65" s="99"/>
      <c r="G65" s="99"/>
      <c r="H65" s="99"/>
      <c r="I65" s="99"/>
      <c r="J65" s="99"/>
      <c r="K65" s="99"/>
      <c r="L65" s="99"/>
      <c r="M65" s="99"/>
      <c r="N65" s="99"/>
      <c r="O65" s="99"/>
      <c r="P65" s="99"/>
      <c r="Q65" s="99"/>
      <c r="R65" s="99"/>
      <c r="S65" s="99"/>
      <c r="T65" s="99"/>
      <c r="U65" s="99"/>
      <c r="V65" s="99"/>
      <c r="W65" s="99"/>
      <c r="X65" s="99"/>
      <c r="Y65" s="99"/>
      <c r="Z65" s="66"/>
    </row>
    <row r="66" spans="1:26" ht="12.75" customHeight="1" x14ac:dyDescent="0.2">
      <c r="A66" s="118"/>
      <c r="B66" s="118"/>
      <c r="C66" s="99"/>
      <c r="D66" s="119"/>
      <c r="E66" s="99"/>
      <c r="F66" s="99"/>
      <c r="G66" s="99"/>
      <c r="H66" s="99"/>
      <c r="I66" s="99"/>
      <c r="J66" s="99"/>
      <c r="K66" s="99"/>
      <c r="L66" s="99"/>
      <c r="M66" s="99"/>
      <c r="N66" s="99"/>
      <c r="O66" s="99"/>
      <c r="P66" s="99"/>
      <c r="Q66" s="99"/>
      <c r="R66" s="99"/>
      <c r="S66" s="99"/>
      <c r="T66" s="99"/>
      <c r="U66" s="99"/>
      <c r="V66" s="99"/>
      <c r="W66" s="99"/>
      <c r="X66" s="99"/>
      <c r="Y66" s="99"/>
      <c r="Z66" s="66"/>
    </row>
    <row r="67" spans="1:26" ht="12.75" customHeight="1" x14ac:dyDescent="0.2">
      <c r="A67" s="118"/>
      <c r="B67" s="118"/>
      <c r="C67" s="99"/>
      <c r="D67" s="119"/>
      <c r="E67" s="99"/>
      <c r="F67" s="99"/>
      <c r="G67" s="99"/>
      <c r="H67" s="99"/>
      <c r="I67" s="99"/>
      <c r="J67" s="99"/>
      <c r="K67" s="99"/>
      <c r="L67" s="99"/>
      <c r="M67" s="99"/>
      <c r="N67" s="99"/>
      <c r="O67" s="99"/>
      <c r="P67" s="99"/>
      <c r="Q67" s="99"/>
      <c r="R67" s="99"/>
      <c r="S67" s="99"/>
      <c r="T67" s="99"/>
      <c r="U67" s="99"/>
      <c r="V67" s="99"/>
      <c r="W67" s="99"/>
      <c r="X67" s="99"/>
      <c r="Y67" s="99"/>
      <c r="Z67" s="66"/>
    </row>
    <row r="68" spans="1:26" ht="12.75" customHeight="1" x14ac:dyDescent="0.2">
      <c r="A68" s="118"/>
      <c r="B68" s="118"/>
      <c r="C68" s="99"/>
      <c r="D68" s="119"/>
      <c r="E68" s="99"/>
      <c r="F68" s="99"/>
      <c r="G68" s="99"/>
      <c r="H68" s="99"/>
      <c r="I68" s="99"/>
      <c r="J68" s="99"/>
      <c r="K68" s="99"/>
      <c r="L68" s="99"/>
      <c r="M68" s="99"/>
      <c r="N68" s="99"/>
      <c r="O68" s="99"/>
      <c r="P68" s="99"/>
      <c r="Q68" s="99"/>
      <c r="R68" s="99"/>
      <c r="S68" s="99"/>
      <c r="T68" s="99"/>
      <c r="U68" s="99"/>
      <c r="V68" s="99"/>
      <c r="W68" s="99"/>
      <c r="X68" s="99"/>
      <c r="Y68" s="99"/>
      <c r="Z68" s="66"/>
    </row>
    <row r="69" spans="1:26" ht="12.75" customHeight="1" x14ac:dyDescent="0.2">
      <c r="A69" s="118"/>
      <c r="B69" s="118"/>
      <c r="C69" s="99"/>
      <c r="D69" s="119"/>
      <c r="E69" s="99"/>
      <c r="F69" s="99"/>
      <c r="G69" s="99"/>
      <c r="H69" s="99"/>
      <c r="I69" s="99"/>
      <c r="J69" s="99"/>
      <c r="K69" s="99"/>
      <c r="L69" s="99"/>
      <c r="M69" s="99"/>
      <c r="N69" s="99"/>
      <c r="O69" s="99"/>
      <c r="P69" s="99"/>
      <c r="Q69" s="99"/>
      <c r="R69" s="99"/>
      <c r="S69" s="99"/>
      <c r="T69" s="99"/>
      <c r="U69" s="99"/>
      <c r="V69" s="99"/>
      <c r="W69" s="99"/>
      <c r="X69" s="99"/>
      <c r="Y69" s="99"/>
      <c r="Z69" s="66"/>
    </row>
    <row r="70" spans="1:26" ht="12.75" customHeight="1" x14ac:dyDescent="0.2">
      <c r="A70" s="118"/>
      <c r="B70" s="118"/>
      <c r="C70" s="99"/>
      <c r="D70" s="119"/>
      <c r="E70" s="99"/>
      <c r="F70" s="99"/>
      <c r="G70" s="99"/>
      <c r="H70" s="99"/>
      <c r="I70" s="99"/>
      <c r="J70" s="99"/>
      <c r="K70" s="99"/>
      <c r="L70" s="99"/>
      <c r="M70" s="99"/>
      <c r="N70" s="99"/>
      <c r="O70" s="99"/>
      <c r="P70" s="99"/>
      <c r="Q70" s="99"/>
      <c r="R70" s="99"/>
      <c r="S70" s="99"/>
      <c r="T70" s="99"/>
      <c r="U70" s="99"/>
      <c r="V70" s="99"/>
      <c r="W70" s="99"/>
      <c r="X70" s="99"/>
      <c r="Y70" s="99"/>
      <c r="Z70" s="66"/>
    </row>
    <row r="71" spans="1:26" ht="12.75" customHeight="1" x14ac:dyDescent="0.2">
      <c r="A71" s="118"/>
      <c r="B71" s="118"/>
      <c r="C71" s="99"/>
      <c r="D71" s="119"/>
      <c r="E71" s="99"/>
      <c r="F71" s="99"/>
      <c r="G71" s="99"/>
      <c r="H71" s="99"/>
      <c r="I71" s="99"/>
      <c r="J71" s="99"/>
      <c r="K71" s="99"/>
      <c r="L71" s="99"/>
      <c r="M71" s="99"/>
      <c r="N71" s="99"/>
      <c r="O71" s="99"/>
      <c r="P71" s="99"/>
      <c r="Q71" s="99"/>
      <c r="R71" s="99"/>
      <c r="S71" s="99"/>
      <c r="T71" s="99"/>
      <c r="U71" s="99"/>
      <c r="V71" s="99"/>
      <c r="W71" s="99"/>
      <c r="X71" s="99"/>
      <c r="Y71" s="99"/>
      <c r="Z71" s="66"/>
    </row>
    <row r="72" spans="1:26" ht="12.75" customHeight="1" x14ac:dyDescent="0.2">
      <c r="A72" s="118"/>
      <c r="B72" s="118"/>
      <c r="C72" s="99"/>
      <c r="D72" s="119"/>
      <c r="E72" s="99"/>
      <c r="F72" s="99"/>
      <c r="G72" s="99"/>
      <c r="H72" s="99"/>
      <c r="I72" s="99"/>
      <c r="J72" s="99"/>
      <c r="K72" s="99"/>
      <c r="L72" s="99"/>
      <c r="M72" s="99"/>
      <c r="N72" s="99"/>
      <c r="O72" s="99"/>
      <c r="P72" s="99"/>
      <c r="Q72" s="99"/>
      <c r="R72" s="99"/>
      <c r="S72" s="99"/>
      <c r="T72" s="99"/>
      <c r="U72" s="99"/>
      <c r="V72" s="99"/>
      <c r="W72" s="99"/>
      <c r="X72" s="99"/>
      <c r="Y72" s="99"/>
      <c r="Z72" s="66"/>
    </row>
    <row r="73" spans="1:26" ht="12.75" customHeight="1" x14ac:dyDescent="0.2">
      <c r="A73" s="118"/>
      <c r="B73" s="118"/>
      <c r="C73" s="99"/>
      <c r="D73" s="119"/>
      <c r="E73" s="99"/>
      <c r="F73" s="99"/>
      <c r="G73" s="99"/>
      <c r="H73" s="99"/>
      <c r="I73" s="99"/>
      <c r="J73" s="99"/>
      <c r="K73" s="99"/>
      <c r="L73" s="99"/>
      <c r="M73" s="99"/>
      <c r="N73" s="99"/>
      <c r="O73" s="99"/>
      <c r="P73" s="99"/>
      <c r="Q73" s="99"/>
      <c r="R73" s="99"/>
      <c r="S73" s="99"/>
      <c r="T73" s="99"/>
      <c r="U73" s="99"/>
      <c r="V73" s="99"/>
      <c r="W73" s="99"/>
      <c r="X73" s="99"/>
      <c r="Y73" s="99"/>
      <c r="Z73" s="66"/>
    </row>
    <row r="74" spans="1:26" ht="12.75" customHeight="1" x14ac:dyDescent="0.2">
      <c r="A74" s="118"/>
      <c r="B74" s="118"/>
      <c r="C74" s="99"/>
      <c r="D74" s="119"/>
      <c r="E74" s="99"/>
      <c r="F74" s="99"/>
      <c r="G74" s="99"/>
      <c r="H74" s="99"/>
      <c r="I74" s="99"/>
      <c r="J74" s="99"/>
      <c r="K74" s="99"/>
      <c r="L74" s="99"/>
      <c r="M74" s="99"/>
      <c r="N74" s="99"/>
      <c r="O74" s="99"/>
      <c r="P74" s="99"/>
      <c r="Q74" s="99"/>
      <c r="R74" s="99"/>
      <c r="S74" s="99"/>
      <c r="T74" s="99"/>
      <c r="U74" s="99"/>
      <c r="V74" s="99"/>
      <c r="W74" s="99"/>
      <c r="X74" s="99"/>
      <c r="Y74" s="99"/>
      <c r="Z74" s="66"/>
    </row>
    <row r="75" spans="1:26" ht="12.75" customHeight="1" x14ac:dyDescent="0.2">
      <c r="A75" s="118"/>
      <c r="B75" s="118"/>
      <c r="C75" s="99"/>
      <c r="D75" s="119"/>
      <c r="E75" s="99"/>
      <c r="F75" s="99"/>
      <c r="G75" s="99"/>
      <c r="H75" s="99"/>
      <c r="I75" s="99"/>
      <c r="J75" s="99"/>
      <c r="K75" s="99"/>
      <c r="L75" s="99"/>
      <c r="M75" s="99"/>
      <c r="N75" s="99"/>
      <c r="O75" s="99"/>
      <c r="P75" s="99"/>
      <c r="Q75" s="99"/>
      <c r="R75" s="99"/>
      <c r="S75" s="99"/>
      <c r="T75" s="99"/>
      <c r="U75" s="99"/>
      <c r="V75" s="99"/>
      <c r="W75" s="99"/>
      <c r="X75" s="99"/>
      <c r="Y75" s="99"/>
      <c r="Z75" s="66"/>
    </row>
    <row r="76" spans="1:26" ht="12.75" customHeight="1" x14ac:dyDescent="0.2">
      <c r="A76" s="118"/>
      <c r="B76" s="118"/>
      <c r="C76" s="99"/>
      <c r="D76" s="119"/>
      <c r="E76" s="99"/>
      <c r="F76" s="99"/>
      <c r="G76" s="99"/>
      <c r="H76" s="99"/>
      <c r="I76" s="99"/>
      <c r="J76" s="99"/>
      <c r="K76" s="99"/>
      <c r="L76" s="99"/>
      <c r="M76" s="99"/>
      <c r="N76" s="99"/>
      <c r="O76" s="99"/>
      <c r="P76" s="99"/>
      <c r="Q76" s="99"/>
      <c r="R76" s="99"/>
      <c r="S76" s="99"/>
      <c r="T76" s="99"/>
      <c r="U76" s="99"/>
      <c r="V76" s="99"/>
      <c r="W76" s="99"/>
      <c r="X76" s="99"/>
      <c r="Y76" s="99"/>
      <c r="Z76" s="66"/>
    </row>
    <row r="77" spans="1:26" ht="12.75" customHeight="1" x14ac:dyDescent="0.2">
      <c r="A77" s="118"/>
      <c r="B77" s="118"/>
      <c r="C77" s="99"/>
      <c r="D77" s="119"/>
      <c r="E77" s="99"/>
      <c r="F77" s="99"/>
      <c r="G77" s="99"/>
      <c r="H77" s="99"/>
      <c r="I77" s="99"/>
      <c r="J77" s="99"/>
      <c r="K77" s="99"/>
      <c r="L77" s="99"/>
      <c r="M77" s="99"/>
      <c r="N77" s="99"/>
      <c r="O77" s="99"/>
      <c r="P77" s="99"/>
      <c r="Q77" s="99"/>
      <c r="R77" s="99"/>
      <c r="S77" s="99"/>
      <c r="T77" s="99"/>
      <c r="U77" s="99"/>
      <c r="V77" s="99"/>
      <c r="W77" s="99"/>
      <c r="X77" s="99"/>
      <c r="Y77" s="99"/>
      <c r="Z77" s="66"/>
    </row>
    <row r="78" spans="1:26" ht="12.75" customHeight="1" x14ac:dyDescent="0.2">
      <c r="A78" s="118"/>
      <c r="B78" s="118"/>
      <c r="C78" s="99"/>
      <c r="D78" s="119"/>
      <c r="E78" s="99"/>
      <c r="F78" s="99"/>
      <c r="G78" s="99"/>
      <c r="H78" s="99"/>
      <c r="I78" s="99"/>
      <c r="J78" s="99"/>
      <c r="K78" s="99"/>
      <c r="L78" s="99"/>
      <c r="M78" s="99"/>
      <c r="N78" s="99"/>
      <c r="O78" s="99"/>
      <c r="P78" s="99"/>
      <c r="Q78" s="99"/>
      <c r="R78" s="99"/>
      <c r="S78" s="99"/>
      <c r="T78" s="99"/>
      <c r="U78" s="99"/>
      <c r="V78" s="99"/>
      <c r="W78" s="99"/>
      <c r="X78" s="99"/>
      <c r="Y78" s="99"/>
      <c r="Z78" s="66"/>
    </row>
    <row r="79" spans="1:26" ht="12.75" customHeight="1" x14ac:dyDescent="0.2">
      <c r="A79" s="118"/>
      <c r="B79" s="118"/>
      <c r="C79" s="99"/>
      <c r="D79" s="119"/>
      <c r="E79" s="99"/>
      <c r="F79" s="99"/>
      <c r="G79" s="99"/>
      <c r="H79" s="99"/>
      <c r="I79" s="99"/>
      <c r="J79" s="99"/>
      <c r="K79" s="99"/>
      <c r="L79" s="99"/>
      <c r="M79" s="99"/>
      <c r="N79" s="99"/>
      <c r="O79" s="99"/>
      <c r="P79" s="99"/>
      <c r="Q79" s="99"/>
      <c r="R79" s="99"/>
      <c r="S79" s="99"/>
      <c r="T79" s="99"/>
      <c r="U79" s="99"/>
      <c r="V79" s="99"/>
      <c r="W79" s="99"/>
      <c r="X79" s="99"/>
      <c r="Y79" s="99"/>
      <c r="Z79" s="66"/>
    </row>
    <row r="80" spans="1:26" ht="12.75" customHeight="1" x14ac:dyDescent="0.2">
      <c r="A80" s="118"/>
      <c r="B80" s="118"/>
      <c r="C80" s="99"/>
      <c r="D80" s="119"/>
      <c r="E80" s="99"/>
      <c r="F80" s="99"/>
      <c r="G80" s="99"/>
      <c r="H80" s="99"/>
      <c r="I80" s="99"/>
      <c r="J80" s="99"/>
      <c r="K80" s="99"/>
      <c r="L80" s="99"/>
      <c r="M80" s="99"/>
      <c r="N80" s="99"/>
      <c r="O80" s="99"/>
      <c r="P80" s="99"/>
      <c r="Q80" s="99"/>
      <c r="R80" s="99"/>
      <c r="S80" s="99"/>
      <c r="T80" s="99"/>
      <c r="U80" s="99"/>
      <c r="V80" s="99"/>
      <c r="W80" s="99"/>
      <c r="X80" s="99"/>
      <c r="Y80" s="99"/>
      <c r="Z80" s="66"/>
    </row>
    <row r="81" spans="1:26" ht="12.75" customHeight="1" x14ac:dyDescent="0.2">
      <c r="A81" s="118"/>
      <c r="B81" s="118"/>
      <c r="C81" s="99"/>
      <c r="D81" s="119"/>
      <c r="E81" s="99"/>
      <c r="F81" s="99"/>
      <c r="G81" s="99"/>
      <c r="H81" s="99"/>
      <c r="I81" s="99"/>
      <c r="J81" s="99"/>
      <c r="K81" s="99"/>
      <c r="L81" s="99"/>
      <c r="M81" s="99"/>
      <c r="N81" s="99"/>
      <c r="O81" s="99"/>
      <c r="P81" s="99"/>
      <c r="Q81" s="99"/>
      <c r="R81" s="99"/>
      <c r="S81" s="99"/>
      <c r="T81" s="99"/>
      <c r="U81" s="99"/>
      <c r="V81" s="99"/>
      <c r="W81" s="99"/>
      <c r="X81" s="99"/>
      <c r="Y81" s="99"/>
      <c r="Z81" s="66"/>
    </row>
    <row r="82" spans="1:26" ht="12.75" customHeight="1" x14ac:dyDescent="0.2">
      <c r="A82" s="118"/>
      <c r="B82" s="118"/>
      <c r="C82" s="99"/>
      <c r="D82" s="119"/>
      <c r="E82" s="99"/>
      <c r="F82" s="99"/>
      <c r="G82" s="99"/>
      <c r="H82" s="99"/>
      <c r="I82" s="99"/>
      <c r="J82" s="99"/>
      <c r="K82" s="99"/>
      <c r="L82" s="99"/>
      <c r="M82" s="99"/>
      <c r="N82" s="99"/>
      <c r="O82" s="99"/>
      <c r="P82" s="99"/>
      <c r="Q82" s="99"/>
      <c r="R82" s="99"/>
      <c r="S82" s="99"/>
      <c r="T82" s="99"/>
      <c r="U82" s="99"/>
      <c r="V82" s="99"/>
      <c r="W82" s="99"/>
      <c r="X82" s="99"/>
      <c r="Y82" s="99"/>
      <c r="Z82" s="66"/>
    </row>
    <row r="83" spans="1:26" ht="12.75" customHeight="1" x14ac:dyDescent="0.2">
      <c r="A83" s="118"/>
      <c r="B83" s="118"/>
      <c r="C83" s="99"/>
      <c r="D83" s="119"/>
      <c r="E83" s="99"/>
      <c r="F83" s="99"/>
      <c r="G83" s="99"/>
      <c r="H83" s="99"/>
      <c r="I83" s="99"/>
      <c r="J83" s="99"/>
      <c r="K83" s="99"/>
      <c r="L83" s="99"/>
      <c r="M83" s="99"/>
      <c r="N83" s="99"/>
      <c r="O83" s="99"/>
      <c r="P83" s="99"/>
      <c r="Q83" s="99"/>
      <c r="R83" s="99"/>
      <c r="S83" s="99"/>
      <c r="T83" s="99"/>
      <c r="U83" s="99"/>
      <c r="V83" s="99"/>
      <c r="W83" s="99"/>
      <c r="X83" s="99"/>
      <c r="Y83" s="99"/>
      <c r="Z83" s="66"/>
    </row>
    <row r="84" spans="1:26" ht="12.75" customHeight="1" x14ac:dyDescent="0.2">
      <c r="A84" s="118"/>
      <c r="B84" s="118"/>
      <c r="C84" s="99"/>
      <c r="D84" s="119"/>
      <c r="E84" s="99"/>
      <c r="F84" s="99"/>
      <c r="G84" s="99"/>
      <c r="H84" s="99"/>
      <c r="I84" s="99"/>
      <c r="J84" s="99"/>
      <c r="K84" s="99"/>
      <c r="L84" s="99"/>
      <c r="M84" s="99"/>
      <c r="N84" s="99"/>
      <c r="O84" s="99"/>
      <c r="P84" s="99"/>
      <c r="Q84" s="99"/>
      <c r="R84" s="99"/>
      <c r="S84" s="99"/>
      <c r="T84" s="99"/>
      <c r="U84" s="99"/>
      <c r="V84" s="99"/>
      <c r="W84" s="99"/>
      <c r="X84" s="99"/>
      <c r="Y84" s="99"/>
      <c r="Z84" s="66"/>
    </row>
    <row r="85" spans="1:26" ht="12.75" customHeight="1" x14ac:dyDescent="0.2">
      <c r="A85" s="118"/>
      <c r="B85" s="118"/>
      <c r="C85" s="99"/>
      <c r="D85" s="119"/>
      <c r="E85" s="99"/>
      <c r="F85" s="99"/>
      <c r="G85" s="99"/>
      <c r="H85" s="99"/>
      <c r="I85" s="99"/>
      <c r="J85" s="99"/>
      <c r="K85" s="99"/>
      <c r="L85" s="99"/>
      <c r="M85" s="99"/>
      <c r="N85" s="99"/>
      <c r="O85" s="99"/>
      <c r="P85" s="99"/>
      <c r="Q85" s="99"/>
      <c r="R85" s="99"/>
      <c r="S85" s="99"/>
      <c r="T85" s="99"/>
      <c r="U85" s="99"/>
      <c r="V85" s="99"/>
      <c r="W85" s="99"/>
      <c r="X85" s="99"/>
      <c r="Y85" s="99"/>
      <c r="Z85" s="66"/>
    </row>
    <row r="86" spans="1:26" ht="12.75" customHeight="1" x14ac:dyDescent="0.2">
      <c r="A86" s="118"/>
      <c r="B86" s="118"/>
      <c r="C86" s="99"/>
      <c r="D86" s="119"/>
      <c r="E86" s="99"/>
      <c r="F86" s="99"/>
      <c r="G86" s="99"/>
      <c r="H86" s="99"/>
      <c r="I86" s="99"/>
      <c r="J86" s="99"/>
      <c r="K86" s="99"/>
      <c r="L86" s="99"/>
      <c r="M86" s="99"/>
      <c r="N86" s="99"/>
      <c r="O86" s="99"/>
      <c r="P86" s="99"/>
      <c r="Q86" s="99"/>
      <c r="R86" s="99"/>
      <c r="S86" s="99"/>
      <c r="T86" s="99"/>
      <c r="U86" s="99"/>
      <c r="V86" s="99"/>
      <c r="W86" s="99"/>
      <c r="X86" s="99"/>
      <c r="Y86" s="99"/>
      <c r="Z86" s="66"/>
    </row>
    <row r="87" spans="1:26" ht="12.75" customHeight="1" x14ac:dyDescent="0.2">
      <c r="A87" s="118"/>
      <c r="B87" s="118"/>
      <c r="C87" s="99"/>
      <c r="D87" s="119"/>
      <c r="E87" s="99"/>
      <c r="F87" s="99"/>
      <c r="G87" s="99"/>
      <c r="H87" s="99"/>
      <c r="I87" s="99"/>
      <c r="J87" s="99"/>
      <c r="K87" s="99"/>
      <c r="L87" s="99"/>
      <c r="M87" s="99"/>
      <c r="N87" s="99"/>
      <c r="O87" s="99"/>
      <c r="P87" s="99"/>
      <c r="Q87" s="99"/>
      <c r="R87" s="99"/>
      <c r="S87" s="99"/>
      <c r="T87" s="99"/>
      <c r="U87" s="99"/>
      <c r="V87" s="99"/>
      <c r="W87" s="99"/>
      <c r="X87" s="99"/>
      <c r="Y87" s="99"/>
      <c r="Z87" s="66"/>
    </row>
    <row r="88" spans="1:26" ht="12.75" customHeight="1" x14ac:dyDescent="0.2">
      <c r="A88" s="118"/>
      <c r="B88" s="118"/>
      <c r="C88" s="99"/>
      <c r="D88" s="119"/>
      <c r="E88" s="99"/>
      <c r="F88" s="99"/>
      <c r="G88" s="99"/>
      <c r="H88" s="99"/>
      <c r="I88" s="99"/>
      <c r="J88" s="99"/>
      <c r="K88" s="99"/>
      <c r="L88" s="99"/>
      <c r="M88" s="99"/>
      <c r="N88" s="99"/>
      <c r="O88" s="99"/>
      <c r="P88" s="99"/>
      <c r="Q88" s="99"/>
      <c r="R88" s="99"/>
      <c r="S88" s="99"/>
      <c r="T88" s="99"/>
      <c r="U88" s="99"/>
      <c r="V88" s="99"/>
      <c r="W88" s="99"/>
      <c r="X88" s="99"/>
      <c r="Y88" s="99"/>
      <c r="Z88" s="66"/>
    </row>
    <row r="89" spans="1:26" ht="12.75" customHeight="1" x14ac:dyDescent="0.2">
      <c r="A89" s="118"/>
      <c r="B89" s="118"/>
      <c r="C89" s="99"/>
      <c r="D89" s="119"/>
      <c r="E89" s="99"/>
      <c r="F89" s="99"/>
      <c r="G89" s="99"/>
      <c r="H89" s="99"/>
      <c r="I89" s="99"/>
      <c r="J89" s="99"/>
      <c r="K89" s="99"/>
      <c r="L89" s="99"/>
      <c r="M89" s="99"/>
      <c r="N89" s="99"/>
      <c r="O89" s="99"/>
      <c r="P89" s="99"/>
      <c r="Q89" s="99"/>
      <c r="R89" s="99"/>
      <c r="S89" s="99"/>
      <c r="T89" s="99"/>
      <c r="U89" s="99"/>
      <c r="V89" s="99"/>
      <c r="W89" s="99"/>
      <c r="X89" s="99"/>
      <c r="Y89" s="99"/>
      <c r="Z89" s="66"/>
    </row>
    <row r="90" spans="1:26" ht="12.75" customHeight="1" x14ac:dyDescent="0.2">
      <c r="A90" s="118"/>
      <c r="B90" s="118"/>
      <c r="C90" s="99"/>
      <c r="D90" s="119"/>
      <c r="E90" s="99"/>
      <c r="F90" s="99"/>
      <c r="G90" s="99"/>
      <c r="H90" s="99"/>
      <c r="I90" s="99"/>
      <c r="J90" s="99"/>
      <c r="K90" s="99"/>
      <c r="L90" s="99"/>
      <c r="M90" s="99"/>
      <c r="N90" s="99"/>
      <c r="O90" s="99"/>
      <c r="P90" s="99"/>
      <c r="Q90" s="99"/>
      <c r="R90" s="99"/>
      <c r="S90" s="99"/>
      <c r="T90" s="99"/>
      <c r="U90" s="99"/>
      <c r="V90" s="99"/>
      <c r="W90" s="99"/>
      <c r="X90" s="99"/>
      <c r="Y90" s="99"/>
      <c r="Z90" s="66"/>
    </row>
    <row r="91" spans="1:26" ht="12.75" customHeight="1" x14ac:dyDescent="0.2">
      <c r="A91" s="118"/>
      <c r="B91" s="118"/>
      <c r="C91" s="99"/>
      <c r="D91" s="119"/>
      <c r="E91" s="99"/>
      <c r="F91" s="99"/>
      <c r="G91" s="99"/>
      <c r="H91" s="99"/>
      <c r="I91" s="99"/>
      <c r="J91" s="99"/>
      <c r="K91" s="99"/>
      <c r="L91" s="99"/>
      <c r="M91" s="99"/>
      <c r="N91" s="99"/>
      <c r="O91" s="99"/>
      <c r="P91" s="99"/>
      <c r="Q91" s="99"/>
      <c r="R91" s="99"/>
      <c r="S91" s="99"/>
      <c r="T91" s="99"/>
      <c r="U91" s="99"/>
      <c r="V91" s="99"/>
      <c r="W91" s="99"/>
      <c r="X91" s="99"/>
      <c r="Y91" s="99"/>
      <c r="Z91" s="66"/>
    </row>
    <row r="92" spans="1:26" ht="12.75" customHeight="1" x14ac:dyDescent="0.2">
      <c r="A92" s="118"/>
      <c r="B92" s="118"/>
      <c r="C92" s="99"/>
      <c r="D92" s="119"/>
      <c r="E92" s="99"/>
      <c r="F92" s="99"/>
      <c r="G92" s="99"/>
      <c r="H92" s="99"/>
      <c r="I92" s="99"/>
      <c r="J92" s="99"/>
      <c r="K92" s="99"/>
      <c r="L92" s="99"/>
      <c r="M92" s="99"/>
      <c r="N92" s="99"/>
      <c r="O92" s="99"/>
      <c r="P92" s="99"/>
      <c r="Q92" s="99"/>
      <c r="R92" s="99"/>
      <c r="S92" s="99"/>
      <c r="T92" s="99"/>
      <c r="U92" s="99"/>
      <c r="V92" s="99"/>
      <c r="W92" s="99"/>
      <c r="X92" s="99"/>
      <c r="Y92" s="99"/>
      <c r="Z92" s="66"/>
    </row>
    <row r="93" spans="1:26" ht="12.75" customHeight="1" x14ac:dyDescent="0.2">
      <c r="A93" s="118"/>
      <c r="B93" s="118"/>
      <c r="C93" s="99"/>
      <c r="D93" s="119"/>
      <c r="E93" s="99"/>
      <c r="F93" s="99"/>
      <c r="G93" s="99"/>
      <c r="H93" s="99"/>
      <c r="I93" s="99"/>
      <c r="J93" s="99"/>
      <c r="K93" s="99"/>
      <c r="L93" s="99"/>
      <c r="M93" s="99"/>
      <c r="N93" s="99"/>
      <c r="O93" s="99"/>
      <c r="P93" s="99"/>
      <c r="Q93" s="99"/>
      <c r="R93" s="99"/>
      <c r="S93" s="99"/>
      <c r="T93" s="99"/>
      <c r="U93" s="99"/>
      <c r="V93" s="99"/>
      <c r="W93" s="99"/>
      <c r="X93" s="99"/>
      <c r="Y93" s="99"/>
      <c r="Z93" s="66"/>
    </row>
    <row r="94" spans="1:26" ht="12.75" customHeight="1" x14ac:dyDescent="0.2">
      <c r="A94" s="118"/>
      <c r="B94" s="118"/>
      <c r="C94" s="99"/>
      <c r="D94" s="119"/>
      <c r="E94" s="99"/>
      <c r="F94" s="99"/>
      <c r="G94" s="99"/>
      <c r="H94" s="99"/>
      <c r="I94" s="99"/>
      <c r="J94" s="99"/>
      <c r="K94" s="99"/>
      <c r="L94" s="99"/>
      <c r="M94" s="99"/>
      <c r="N94" s="99"/>
      <c r="O94" s="99"/>
      <c r="P94" s="99"/>
      <c r="Q94" s="99"/>
      <c r="R94" s="99"/>
      <c r="S94" s="99"/>
      <c r="T94" s="99"/>
      <c r="U94" s="99"/>
      <c r="V94" s="99"/>
      <c r="W94" s="99"/>
      <c r="X94" s="99"/>
      <c r="Y94" s="99"/>
      <c r="Z94" s="66"/>
    </row>
    <row r="95" spans="1:26" ht="12.75" customHeight="1" x14ac:dyDescent="0.2">
      <c r="A95" s="118"/>
      <c r="B95" s="118"/>
      <c r="C95" s="99"/>
      <c r="D95" s="119"/>
      <c r="E95" s="99"/>
      <c r="F95" s="99"/>
      <c r="G95" s="99"/>
      <c r="H95" s="99"/>
      <c r="I95" s="99"/>
      <c r="J95" s="99"/>
      <c r="K95" s="99"/>
      <c r="L95" s="99"/>
      <c r="M95" s="99"/>
      <c r="N95" s="99"/>
      <c r="O95" s="99"/>
      <c r="P95" s="99"/>
      <c r="Q95" s="99"/>
      <c r="R95" s="99"/>
      <c r="S95" s="99"/>
      <c r="T95" s="99"/>
      <c r="U95" s="99"/>
      <c r="V95" s="99"/>
      <c r="W95" s="99"/>
      <c r="X95" s="99"/>
      <c r="Y95" s="99"/>
      <c r="Z95" s="66"/>
    </row>
    <row r="96" spans="1:26" ht="12.75" customHeight="1" x14ac:dyDescent="0.2">
      <c r="A96" s="118"/>
      <c r="B96" s="118"/>
      <c r="C96" s="99"/>
      <c r="D96" s="119"/>
      <c r="E96" s="99"/>
      <c r="F96" s="99"/>
      <c r="G96" s="99"/>
      <c r="H96" s="99"/>
      <c r="I96" s="99"/>
      <c r="J96" s="99"/>
      <c r="K96" s="99"/>
      <c r="L96" s="99"/>
      <c r="M96" s="99"/>
      <c r="N96" s="99"/>
      <c r="O96" s="99"/>
      <c r="P96" s="99"/>
      <c r="Q96" s="99"/>
      <c r="R96" s="99"/>
      <c r="S96" s="99"/>
      <c r="T96" s="99"/>
      <c r="U96" s="99"/>
      <c r="V96" s="99"/>
      <c r="W96" s="99"/>
      <c r="X96" s="99"/>
      <c r="Y96" s="99"/>
      <c r="Z96" s="66"/>
    </row>
    <row r="97" spans="1:26" ht="12.75" customHeight="1" x14ac:dyDescent="0.2">
      <c r="A97" s="118"/>
      <c r="B97" s="118"/>
      <c r="C97" s="99"/>
      <c r="D97" s="119"/>
      <c r="E97" s="99"/>
      <c r="F97" s="99"/>
      <c r="G97" s="99"/>
      <c r="H97" s="99"/>
      <c r="I97" s="99"/>
      <c r="J97" s="99"/>
      <c r="K97" s="99"/>
      <c r="L97" s="99"/>
      <c r="M97" s="99"/>
      <c r="N97" s="99"/>
      <c r="O97" s="99"/>
      <c r="P97" s="99"/>
      <c r="Q97" s="99"/>
      <c r="R97" s="99"/>
      <c r="S97" s="99"/>
      <c r="T97" s="99"/>
      <c r="U97" s="99"/>
      <c r="V97" s="99"/>
      <c r="W97" s="99"/>
      <c r="X97" s="99"/>
      <c r="Y97" s="99"/>
      <c r="Z97" s="66"/>
    </row>
    <row r="98" spans="1:26" ht="12.75" customHeight="1" x14ac:dyDescent="0.2">
      <c r="A98" s="118"/>
      <c r="B98" s="118"/>
      <c r="C98" s="99"/>
      <c r="D98" s="119"/>
      <c r="E98" s="99"/>
      <c r="F98" s="99"/>
      <c r="G98" s="99"/>
      <c r="H98" s="99"/>
      <c r="I98" s="99"/>
      <c r="J98" s="99"/>
      <c r="K98" s="99"/>
      <c r="L98" s="99"/>
      <c r="M98" s="99"/>
      <c r="N98" s="99"/>
      <c r="O98" s="99"/>
      <c r="P98" s="99"/>
      <c r="Q98" s="99"/>
      <c r="R98" s="99"/>
      <c r="S98" s="99"/>
      <c r="T98" s="99"/>
      <c r="U98" s="99"/>
      <c r="V98" s="99"/>
      <c r="W98" s="99"/>
      <c r="X98" s="99"/>
      <c r="Y98" s="99"/>
      <c r="Z98" s="66"/>
    </row>
    <row r="99" spans="1:26" ht="12.75" customHeight="1" x14ac:dyDescent="0.2">
      <c r="A99" s="118"/>
      <c r="B99" s="118"/>
      <c r="C99" s="99"/>
      <c r="D99" s="119"/>
      <c r="E99" s="99"/>
      <c r="F99" s="99"/>
      <c r="G99" s="99"/>
      <c r="H99" s="99"/>
      <c r="I99" s="99"/>
      <c r="J99" s="99"/>
      <c r="K99" s="99"/>
      <c r="L99" s="99"/>
      <c r="M99" s="99"/>
      <c r="N99" s="99"/>
      <c r="O99" s="99"/>
      <c r="P99" s="99"/>
      <c r="Q99" s="99"/>
      <c r="R99" s="99"/>
      <c r="S99" s="99"/>
      <c r="T99" s="99"/>
      <c r="U99" s="99"/>
      <c r="V99" s="99"/>
      <c r="W99" s="99"/>
      <c r="X99" s="99"/>
      <c r="Y99" s="99"/>
      <c r="Z99" s="66"/>
    </row>
    <row r="100" spans="1:26" ht="12.75" customHeight="1" x14ac:dyDescent="0.2">
      <c r="A100" s="118"/>
      <c r="B100" s="118"/>
      <c r="C100" s="99"/>
      <c r="D100" s="119"/>
      <c r="E100" s="99"/>
      <c r="F100" s="99"/>
      <c r="G100" s="99"/>
      <c r="H100" s="99"/>
      <c r="I100" s="99"/>
      <c r="J100" s="99"/>
      <c r="K100" s="99"/>
      <c r="L100" s="99"/>
      <c r="M100" s="99"/>
      <c r="N100" s="99"/>
      <c r="O100" s="99"/>
      <c r="P100" s="99"/>
      <c r="Q100" s="99"/>
      <c r="R100" s="99"/>
      <c r="S100" s="99"/>
      <c r="T100" s="99"/>
      <c r="U100" s="99"/>
      <c r="V100" s="99"/>
      <c r="W100" s="99"/>
      <c r="X100" s="99"/>
      <c r="Y100" s="99"/>
      <c r="Z100" s="66"/>
    </row>
    <row r="101" spans="1:26" ht="12.75" customHeight="1" x14ac:dyDescent="0.2">
      <c r="A101" s="118"/>
      <c r="B101" s="118"/>
      <c r="C101" s="99"/>
      <c r="D101" s="119"/>
      <c r="E101" s="99"/>
      <c r="F101" s="99"/>
      <c r="G101" s="99"/>
      <c r="H101" s="99"/>
      <c r="I101" s="99"/>
      <c r="J101" s="99"/>
      <c r="K101" s="99"/>
      <c r="L101" s="99"/>
      <c r="M101" s="99"/>
      <c r="N101" s="99"/>
      <c r="O101" s="99"/>
      <c r="P101" s="99"/>
      <c r="Q101" s="99"/>
      <c r="R101" s="99"/>
      <c r="S101" s="99"/>
      <c r="T101" s="99"/>
      <c r="U101" s="99"/>
      <c r="V101" s="99"/>
      <c r="W101" s="99"/>
      <c r="X101" s="99"/>
      <c r="Y101" s="99"/>
      <c r="Z101" s="66"/>
    </row>
    <row r="102" spans="1:26" ht="12.75" customHeight="1" x14ac:dyDescent="0.2">
      <c r="A102" s="118"/>
      <c r="B102" s="118"/>
      <c r="C102" s="99"/>
      <c r="D102" s="119"/>
      <c r="E102" s="99"/>
      <c r="F102" s="99"/>
      <c r="G102" s="99"/>
      <c r="H102" s="99"/>
      <c r="I102" s="99"/>
      <c r="J102" s="99"/>
      <c r="K102" s="99"/>
      <c r="L102" s="99"/>
      <c r="M102" s="99"/>
      <c r="N102" s="99"/>
      <c r="O102" s="99"/>
      <c r="P102" s="99"/>
      <c r="Q102" s="99"/>
      <c r="R102" s="99"/>
      <c r="S102" s="99"/>
      <c r="T102" s="99"/>
      <c r="U102" s="99"/>
      <c r="V102" s="99"/>
      <c r="W102" s="99"/>
      <c r="X102" s="99"/>
      <c r="Y102" s="99"/>
      <c r="Z102" s="66"/>
    </row>
    <row r="103" spans="1:26" ht="12.75" customHeight="1" x14ac:dyDescent="0.2">
      <c r="A103" s="118"/>
      <c r="B103" s="118"/>
      <c r="C103" s="99"/>
      <c r="D103" s="119"/>
      <c r="E103" s="99"/>
      <c r="F103" s="99"/>
      <c r="G103" s="99"/>
      <c r="H103" s="99"/>
      <c r="I103" s="99"/>
      <c r="J103" s="99"/>
      <c r="K103" s="99"/>
      <c r="L103" s="99"/>
      <c r="M103" s="99"/>
      <c r="N103" s="99"/>
      <c r="O103" s="99"/>
      <c r="P103" s="99"/>
      <c r="Q103" s="99"/>
      <c r="R103" s="99"/>
      <c r="S103" s="99"/>
      <c r="T103" s="99"/>
      <c r="U103" s="99"/>
      <c r="V103" s="99"/>
      <c r="W103" s="99"/>
      <c r="X103" s="99"/>
      <c r="Y103" s="99"/>
      <c r="Z103" s="66"/>
    </row>
    <row r="104" spans="1:26" ht="12.75" customHeight="1" x14ac:dyDescent="0.2">
      <c r="A104" s="118"/>
      <c r="B104" s="118"/>
      <c r="C104" s="99"/>
      <c r="D104" s="119"/>
      <c r="E104" s="99"/>
      <c r="F104" s="99"/>
      <c r="G104" s="99"/>
      <c r="H104" s="99"/>
      <c r="I104" s="99"/>
      <c r="J104" s="99"/>
      <c r="K104" s="99"/>
      <c r="L104" s="99"/>
      <c r="M104" s="99"/>
      <c r="N104" s="99"/>
      <c r="O104" s="99"/>
      <c r="P104" s="99"/>
      <c r="Q104" s="99"/>
      <c r="R104" s="99"/>
      <c r="S104" s="99"/>
      <c r="T104" s="99"/>
      <c r="U104" s="99"/>
      <c r="V104" s="99"/>
      <c r="W104" s="99"/>
      <c r="X104" s="99"/>
      <c r="Y104" s="99"/>
      <c r="Z104" s="66"/>
    </row>
    <row r="105" spans="1:26" ht="12.75" customHeight="1" x14ac:dyDescent="0.2">
      <c r="A105" s="118"/>
      <c r="B105" s="118"/>
      <c r="C105" s="99"/>
      <c r="D105" s="119"/>
      <c r="E105" s="99"/>
      <c r="F105" s="99"/>
      <c r="G105" s="99"/>
      <c r="H105" s="99"/>
      <c r="I105" s="99"/>
      <c r="J105" s="99"/>
      <c r="K105" s="99"/>
      <c r="L105" s="99"/>
      <c r="M105" s="99"/>
      <c r="N105" s="99"/>
      <c r="O105" s="99"/>
      <c r="P105" s="99"/>
      <c r="Q105" s="99"/>
      <c r="R105" s="99"/>
      <c r="S105" s="99"/>
      <c r="T105" s="99"/>
      <c r="U105" s="99"/>
      <c r="V105" s="99"/>
      <c r="W105" s="99"/>
      <c r="X105" s="99"/>
      <c r="Y105" s="99"/>
      <c r="Z105" s="66"/>
    </row>
    <row r="106" spans="1:26" ht="12.75" customHeight="1" x14ac:dyDescent="0.2">
      <c r="A106" s="118"/>
      <c r="B106" s="118"/>
      <c r="C106" s="99"/>
      <c r="D106" s="119"/>
      <c r="E106" s="99"/>
      <c r="F106" s="99"/>
      <c r="G106" s="99"/>
      <c r="H106" s="99"/>
      <c r="I106" s="99"/>
      <c r="J106" s="99"/>
      <c r="K106" s="99"/>
      <c r="L106" s="99"/>
      <c r="M106" s="99"/>
      <c r="N106" s="99"/>
      <c r="O106" s="99"/>
      <c r="P106" s="99"/>
      <c r="Q106" s="99"/>
      <c r="R106" s="99"/>
      <c r="S106" s="99"/>
      <c r="T106" s="99"/>
      <c r="U106" s="99"/>
      <c r="V106" s="99"/>
      <c r="W106" s="99"/>
      <c r="X106" s="99"/>
      <c r="Y106" s="99"/>
      <c r="Z106" s="66"/>
    </row>
    <row r="107" spans="1:26" ht="12.75" customHeight="1" x14ac:dyDescent="0.2">
      <c r="A107" s="118"/>
      <c r="B107" s="118"/>
      <c r="C107" s="99"/>
      <c r="D107" s="119"/>
      <c r="E107" s="99"/>
      <c r="F107" s="99"/>
      <c r="G107" s="99"/>
      <c r="H107" s="99"/>
      <c r="I107" s="99"/>
      <c r="J107" s="99"/>
      <c r="K107" s="99"/>
      <c r="L107" s="99"/>
      <c r="M107" s="99"/>
      <c r="N107" s="99"/>
      <c r="O107" s="99"/>
      <c r="P107" s="99"/>
      <c r="Q107" s="99"/>
      <c r="R107" s="99"/>
      <c r="S107" s="99"/>
      <c r="T107" s="99"/>
      <c r="U107" s="99"/>
      <c r="V107" s="99"/>
      <c r="W107" s="99"/>
      <c r="X107" s="99"/>
      <c r="Y107" s="99"/>
      <c r="Z107" s="66"/>
    </row>
    <row r="108" spans="1:26" ht="12.75" customHeight="1" x14ac:dyDescent="0.2">
      <c r="A108" s="118"/>
      <c r="B108" s="118"/>
      <c r="C108" s="99"/>
      <c r="D108" s="119"/>
      <c r="E108" s="99"/>
      <c r="F108" s="99"/>
      <c r="G108" s="99"/>
      <c r="H108" s="99"/>
      <c r="I108" s="99"/>
      <c r="J108" s="99"/>
      <c r="K108" s="99"/>
      <c r="L108" s="99"/>
      <c r="M108" s="99"/>
      <c r="N108" s="99"/>
      <c r="O108" s="99"/>
      <c r="P108" s="99"/>
      <c r="Q108" s="99"/>
      <c r="R108" s="99"/>
      <c r="S108" s="99"/>
      <c r="T108" s="99"/>
      <c r="U108" s="99"/>
      <c r="V108" s="99"/>
      <c r="W108" s="99"/>
      <c r="X108" s="99"/>
      <c r="Y108" s="99"/>
      <c r="Z108" s="66"/>
    </row>
    <row r="109" spans="1:26" ht="12.75" customHeight="1" x14ac:dyDescent="0.2">
      <c r="A109" s="118"/>
      <c r="B109" s="118"/>
      <c r="C109" s="99"/>
      <c r="D109" s="119"/>
      <c r="E109" s="99"/>
      <c r="F109" s="99"/>
      <c r="G109" s="99"/>
      <c r="H109" s="99"/>
      <c r="I109" s="99"/>
      <c r="J109" s="99"/>
      <c r="K109" s="99"/>
      <c r="L109" s="99"/>
      <c r="M109" s="99"/>
      <c r="N109" s="99"/>
      <c r="O109" s="99"/>
      <c r="P109" s="99"/>
      <c r="Q109" s="99"/>
      <c r="R109" s="99"/>
      <c r="S109" s="99"/>
      <c r="T109" s="99"/>
      <c r="U109" s="99"/>
      <c r="V109" s="99"/>
      <c r="W109" s="99"/>
      <c r="X109" s="99"/>
      <c r="Y109" s="99"/>
      <c r="Z109" s="66"/>
    </row>
    <row r="110" spans="1:26" ht="12.75" customHeight="1" x14ac:dyDescent="0.2">
      <c r="A110" s="118"/>
      <c r="B110" s="118"/>
      <c r="C110" s="99"/>
      <c r="D110" s="119"/>
      <c r="E110" s="99"/>
      <c r="F110" s="99"/>
      <c r="G110" s="99"/>
      <c r="H110" s="99"/>
      <c r="I110" s="99"/>
      <c r="J110" s="99"/>
      <c r="K110" s="99"/>
      <c r="L110" s="99"/>
      <c r="M110" s="99"/>
      <c r="N110" s="99"/>
      <c r="O110" s="99"/>
      <c r="P110" s="99"/>
      <c r="Q110" s="99"/>
      <c r="R110" s="99"/>
      <c r="S110" s="99"/>
      <c r="T110" s="99"/>
      <c r="U110" s="99"/>
      <c r="V110" s="99"/>
      <c r="W110" s="99"/>
      <c r="X110" s="99"/>
      <c r="Y110" s="99"/>
      <c r="Z110" s="66"/>
    </row>
    <row r="111" spans="1:26" ht="12.75" customHeight="1" x14ac:dyDescent="0.2">
      <c r="A111" s="118"/>
      <c r="B111" s="118"/>
      <c r="C111" s="99"/>
      <c r="D111" s="119"/>
      <c r="E111" s="99"/>
      <c r="F111" s="99"/>
      <c r="G111" s="99"/>
      <c r="H111" s="99"/>
      <c r="I111" s="99"/>
      <c r="J111" s="99"/>
      <c r="K111" s="99"/>
      <c r="L111" s="99"/>
      <c r="M111" s="99"/>
      <c r="N111" s="99"/>
      <c r="O111" s="99"/>
      <c r="P111" s="99"/>
      <c r="Q111" s="99"/>
      <c r="R111" s="99"/>
      <c r="S111" s="99"/>
      <c r="T111" s="99"/>
      <c r="U111" s="99"/>
      <c r="V111" s="99"/>
      <c r="W111" s="99"/>
      <c r="X111" s="99"/>
      <c r="Y111" s="99"/>
      <c r="Z111" s="66"/>
    </row>
    <row r="112" spans="1:26" ht="12.75" customHeight="1" x14ac:dyDescent="0.2">
      <c r="A112" s="118"/>
      <c r="B112" s="118"/>
      <c r="C112" s="99"/>
      <c r="D112" s="119"/>
      <c r="E112" s="99"/>
      <c r="F112" s="99"/>
      <c r="G112" s="99"/>
      <c r="H112" s="99"/>
      <c r="I112" s="99"/>
      <c r="J112" s="99"/>
      <c r="K112" s="99"/>
      <c r="L112" s="99"/>
      <c r="M112" s="99"/>
      <c r="N112" s="99"/>
      <c r="O112" s="99"/>
      <c r="P112" s="99"/>
      <c r="Q112" s="99"/>
      <c r="R112" s="99"/>
      <c r="S112" s="99"/>
      <c r="T112" s="99"/>
      <c r="U112" s="99"/>
      <c r="V112" s="99"/>
      <c r="W112" s="99"/>
      <c r="X112" s="99"/>
      <c r="Y112" s="99"/>
      <c r="Z112" s="66"/>
    </row>
    <row r="113" spans="1:26" ht="12.75" customHeight="1" x14ac:dyDescent="0.2">
      <c r="A113" s="118"/>
      <c r="B113" s="118"/>
      <c r="C113" s="99"/>
      <c r="D113" s="119"/>
      <c r="E113" s="99"/>
      <c r="F113" s="99"/>
      <c r="G113" s="99"/>
      <c r="H113" s="99"/>
      <c r="I113" s="99"/>
      <c r="J113" s="99"/>
      <c r="K113" s="99"/>
      <c r="L113" s="99"/>
      <c r="M113" s="99"/>
      <c r="N113" s="99"/>
      <c r="O113" s="99"/>
      <c r="P113" s="99"/>
      <c r="Q113" s="99"/>
      <c r="R113" s="99"/>
      <c r="S113" s="99"/>
      <c r="T113" s="99"/>
      <c r="U113" s="99"/>
      <c r="V113" s="99"/>
      <c r="W113" s="99"/>
      <c r="X113" s="99"/>
      <c r="Y113" s="99"/>
      <c r="Z113" s="66"/>
    </row>
    <row r="114" spans="1:26" ht="12.75" customHeight="1" x14ac:dyDescent="0.2">
      <c r="A114" s="118"/>
      <c r="B114" s="118"/>
      <c r="C114" s="99"/>
      <c r="D114" s="119"/>
      <c r="E114" s="99"/>
      <c r="F114" s="99"/>
      <c r="G114" s="99"/>
      <c r="H114" s="99"/>
      <c r="I114" s="99"/>
      <c r="J114" s="99"/>
      <c r="K114" s="99"/>
      <c r="L114" s="99"/>
      <c r="M114" s="99"/>
      <c r="N114" s="99"/>
      <c r="O114" s="99"/>
      <c r="P114" s="99"/>
      <c r="Q114" s="99"/>
      <c r="R114" s="99"/>
      <c r="S114" s="99"/>
      <c r="T114" s="99"/>
      <c r="U114" s="99"/>
      <c r="V114" s="99"/>
      <c r="W114" s="99"/>
      <c r="X114" s="99"/>
      <c r="Y114" s="99"/>
      <c r="Z114" s="66"/>
    </row>
    <row r="115" spans="1:26" ht="12.75" customHeight="1" x14ac:dyDescent="0.2">
      <c r="A115" s="118"/>
      <c r="B115" s="118"/>
      <c r="C115" s="99"/>
      <c r="D115" s="119"/>
      <c r="E115" s="99"/>
      <c r="F115" s="99"/>
      <c r="G115" s="99"/>
      <c r="H115" s="99"/>
      <c r="I115" s="99"/>
      <c r="J115" s="99"/>
      <c r="K115" s="99"/>
      <c r="L115" s="99"/>
      <c r="M115" s="99"/>
      <c r="N115" s="99"/>
      <c r="O115" s="99"/>
      <c r="P115" s="99"/>
      <c r="Q115" s="99"/>
      <c r="R115" s="99"/>
      <c r="S115" s="99"/>
      <c r="T115" s="99"/>
      <c r="U115" s="99"/>
      <c r="V115" s="99"/>
      <c r="W115" s="99"/>
      <c r="X115" s="99"/>
      <c r="Y115" s="99"/>
      <c r="Z115" s="66"/>
    </row>
    <row r="116" spans="1:26" ht="12.75" customHeight="1" x14ac:dyDescent="0.2">
      <c r="A116" s="118"/>
      <c r="B116" s="118"/>
      <c r="C116" s="99"/>
      <c r="D116" s="119"/>
      <c r="E116" s="99"/>
      <c r="F116" s="99"/>
      <c r="G116" s="99"/>
      <c r="H116" s="99"/>
      <c r="I116" s="99"/>
      <c r="J116" s="99"/>
      <c r="K116" s="99"/>
      <c r="L116" s="99"/>
      <c r="M116" s="99"/>
      <c r="N116" s="99"/>
      <c r="O116" s="99"/>
      <c r="P116" s="99"/>
      <c r="Q116" s="99"/>
      <c r="R116" s="99"/>
      <c r="S116" s="99"/>
      <c r="T116" s="99"/>
      <c r="U116" s="99"/>
      <c r="V116" s="99"/>
      <c r="W116" s="99"/>
      <c r="X116" s="99"/>
      <c r="Y116" s="99"/>
      <c r="Z116" s="66"/>
    </row>
    <row r="117" spans="1:26" ht="12.75" customHeight="1" x14ac:dyDescent="0.2">
      <c r="A117" s="118"/>
      <c r="B117" s="118"/>
      <c r="C117" s="99"/>
      <c r="D117" s="119"/>
      <c r="E117" s="99"/>
      <c r="F117" s="99"/>
      <c r="G117" s="99"/>
      <c r="H117" s="99"/>
      <c r="I117" s="99"/>
      <c r="J117" s="99"/>
      <c r="K117" s="99"/>
      <c r="L117" s="99"/>
      <c r="M117" s="99"/>
      <c r="N117" s="99"/>
      <c r="O117" s="99"/>
      <c r="P117" s="99"/>
      <c r="Q117" s="99"/>
      <c r="R117" s="99"/>
      <c r="S117" s="99"/>
      <c r="T117" s="99"/>
      <c r="U117" s="99"/>
      <c r="V117" s="99"/>
      <c r="W117" s="99"/>
      <c r="X117" s="99"/>
      <c r="Y117" s="99"/>
      <c r="Z117" s="66"/>
    </row>
    <row r="118" spans="1:26" ht="12.75" customHeight="1" x14ac:dyDescent="0.2">
      <c r="A118" s="118"/>
      <c r="B118" s="118"/>
      <c r="C118" s="99"/>
      <c r="D118" s="119"/>
      <c r="E118" s="99"/>
      <c r="F118" s="99"/>
      <c r="G118" s="99"/>
      <c r="H118" s="99"/>
      <c r="I118" s="99"/>
      <c r="J118" s="99"/>
      <c r="K118" s="99"/>
      <c r="L118" s="99"/>
      <c r="M118" s="99"/>
      <c r="N118" s="99"/>
      <c r="O118" s="99"/>
      <c r="P118" s="99"/>
      <c r="Q118" s="99"/>
      <c r="R118" s="99"/>
      <c r="S118" s="99"/>
      <c r="T118" s="99"/>
      <c r="U118" s="99"/>
      <c r="V118" s="99"/>
      <c r="W118" s="99"/>
      <c r="X118" s="99"/>
      <c r="Y118" s="99"/>
      <c r="Z118" s="66"/>
    </row>
    <row r="119" spans="1:26" ht="12.75" customHeight="1" x14ac:dyDescent="0.2">
      <c r="A119" s="118"/>
      <c r="B119" s="118"/>
      <c r="C119" s="99"/>
      <c r="D119" s="119"/>
      <c r="E119" s="99"/>
      <c r="F119" s="99"/>
      <c r="G119" s="99"/>
      <c r="H119" s="99"/>
      <c r="I119" s="99"/>
      <c r="J119" s="99"/>
      <c r="K119" s="99"/>
      <c r="L119" s="99"/>
      <c r="M119" s="99"/>
      <c r="N119" s="99"/>
      <c r="O119" s="99"/>
      <c r="P119" s="99"/>
      <c r="Q119" s="99"/>
      <c r="R119" s="99"/>
      <c r="S119" s="99"/>
      <c r="T119" s="99"/>
      <c r="U119" s="99"/>
      <c r="V119" s="99"/>
      <c r="W119" s="99"/>
      <c r="X119" s="99"/>
      <c r="Y119" s="99"/>
      <c r="Z119" s="66"/>
    </row>
    <row r="120" spans="1:26" ht="12.75" customHeight="1" x14ac:dyDescent="0.2">
      <c r="A120" s="118"/>
      <c r="B120" s="118"/>
      <c r="C120" s="99"/>
      <c r="D120" s="119"/>
      <c r="E120" s="99"/>
      <c r="F120" s="99"/>
      <c r="G120" s="99"/>
      <c r="H120" s="99"/>
      <c r="I120" s="99"/>
      <c r="J120" s="99"/>
      <c r="K120" s="99"/>
      <c r="L120" s="99"/>
      <c r="M120" s="99"/>
      <c r="N120" s="99"/>
      <c r="O120" s="99"/>
      <c r="P120" s="99"/>
      <c r="Q120" s="99"/>
      <c r="R120" s="99"/>
      <c r="S120" s="99"/>
      <c r="T120" s="99"/>
      <c r="U120" s="99"/>
      <c r="V120" s="99"/>
      <c r="W120" s="99"/>
      <c r="X120" s="99"/>
      <c r="Y120" s="99"/>
      <c r="Z120" s="66"/>
    </row>
    <row r="121" spans="1:26" ht="12.75" customHeight="1" x14ac:dyDescent="0.2">
      <c r="A121" s="118"/>
      <c r="B121" s="118"/>
      <c r="C121" s="99"/>
      <c r="D121" s="119"/>
      <c r="E121" s="99"/>
      <c r="F121" s="99"/>
      <c r="G121" s="99"/>
      <c r="H121" s="99"/>
      <c r="I121" s="99"/>
      <c r="J121" s="99"/>
      <c r="K121" s="99"/>
      <c r="L121" s="99"/>
      <c r="M121" s="99"/>
      <c r="N121" s="99"/>
      <c r="O121" s="99"/>
      <c r="P121" s="99"/>
      <c r="Q121" s="99"/>
      <c r="R121" s="99"/>
      <c r="S121" s="99"/>
      <c r="T121" s="99"/>
      <c r="U121" s="99"/>
      <c r="V121" s="99"/>
      <c r="W121" s="99"/>
      <c r="X121" s="99"/>
      <c r="Y121" s="99"/>
      <c r="Z121" s="66"/>
    </row>
    <row r="122" spans="1:26" ht="12.75" customHeight="1" x14ac:dyDescent="0.2">
      <c r="A122" s="118"/>
      <c r="B122" s="118"/>
      <c r="C122" s="99"/>
      <c r="D122" s="119"/>
      <c r="E122" s="99"/>
      <c r="F122" s="99"/>
      <c r="G122" s="99"/>
      <c r="H122" s="99"/>
      <c r="I122" s="99"/>
      <c r="J122" s="99"/>
      <c r="K122" s="99"/>
      <c r="L122" s="99"/>
      <c r="M122" s="99"/>
      <c r="N122" s="99"/>
      <c r="O122" s="99"/>
      <c r="P122" s="99"/>
      <c r="Q122" s="99"/>
      <c r="R122" s="99"/>
      <c r="S122" s="99"/>
      <c r="T122" s="99"/>
      <c r="U122" s="99"/>
      <c r="V122" s="99"/>
      <c r="W122" s="99"/>
      <c r="X122" s="99"/>
      <c r="Y122" s="99"/>
      <c r="Z122" s="66"/>
    </row>
    <row r="123" spans="1:26" ht="12.75" customHeight="1" x14ac:dyDescent="0.2">
      <c r="A123" s="118"/>
      <c r="B123" s="118"/>
      <c r="C123" s="99"/>
      <c r="D123" s="119"/>
      <c r="E123" s="99"/>
      <c r="F123" s="99"/>
      <c r="G123" s="99"/>
      <c r="H123" s="99"/>
      <c r="I123" s="99"/>
      <c r="J123" s="99"/>
      <c r="K123" s="99"/>
      <c r="L123" s="99"/>
      <c r="M123" s="99"/>
      <c r="N123" s="99"/>
      <c r="O123" s="99"/>
      <c r="P123" s="99"/>
      <c r="Q123" s="99"/>
      <c r="R123" s="99"/>
      <c r="S123" s="99"/>
      <c r="T123" s="99"/>
      <c r="U123" s="99"/>
      <c r="V123" s="99"/>
      <c r="W123" s="99"/>
      <c r="X123" s="99"/>
      <c r="Y123" s="99"/>
      <c r="Z123" s="66"/>
    </row>
    <row r="124" spans="1:26" ht="12.75" customHeight="1" x14ac:dyDescent="0.2">
      <c r="A124" s="118"/>
      <c r="B124" s="118"/>
      <c r="C124" s="99"/>
      <c r="D124" s="119"/>
      <c r="E124" s="99"/>
      <c r="F124" s="99"/>
      <c r="G124" s="99"/>
      <c r="H124" s="99"/>
      <c r="I124" s="99"/>
      <c r="J124" s="99"/>
      <c r="K124" s="99"/>
      <c r="L124" s="99"/>
      <c r="M124" s="99"/>
      <c r="N124" s="99"/>
      <c r="O124" s="99"/>
      <c r="P124" s="99"/>
      <c r="Q124" s="99"/>
      <c r="R124" s="99"/>
      <c r="S124" s="99"/>
      <c r="T124" s="99"/>
      <c r="U124" s="99"/>
      <c r="V124" s="99"/>
      <c r="W124" s="99"/>
      <c r="X124" s="99"/>
      <c r="Y124" s="99"/>
      <c r="Z124" s="66"/>
    </row>
    <row r="125" spans="1:26" ht="12.75" customHeight="1" x14ac:dyDescent="0.2">
      <c r="A125" s="118"/>
      <c r="B125" s="118"/>
      <c r="C125" s="99"/>
      <c r="D125" s="119"/>
      <c r="E125" s="99"/>
      <c r="F125" s="99"/>
      <c r="G125" s="99"/>
      <c r="H125" s="99"/>
      <c r="I125" s="99"/>
      <c r="J125" s="99"/>
      <c r="K125" s="99"/>
      <c r="L125" s="99"/>
      <c r="M125" s="99"/>
      <c r="N125" s="99"/>
      <c r="O125" s="99"/>
      <c r="P125" s="99"/>
      <c r="Q125" s="99"/>
      <c r="R125" s="99"/>
      <c r="S125" s="99"/>
      <c r="T125" s="99"/>
      <c r="U125" s="99"/>
      <c r="V125" s="99"/>
      <c r="W125" s="99"/>
      <c r="X125" s="99"/>
      <c r="Y125" s="99"/>
      <c r="Z125" s="66"/>
    </row>
    <row r="126" spans="1:26" ht="12.75" customHeight="1" x14ac:dyDescent="0.2">
      <c r="A126" s="118"/>
      <c r="B126" s="118"/>
      <c r="C126" s="99"/>
      <c r="D126" s="119"/>
      <c r="E126" s="99"/>
      <c r="F126" s="99"/>
      <c r="G126" s="99"/>
      <c r="H126" s="99"/>
      <c r="I126" s="99"/>
      <c r="J126" s="99"/>
      <c r="K126" s="99"/>
      <c r="L126" s="99"/>
      <c r="M126" s="99"/>
      <c r="N126" s="99"/>
      <c r="O126" s="99"/>
      <c r="P126" s="99"/>
      <c r="Q126" s="99"/>
      <c r="R126" s="99"/>
      <c r="S126" s="99"/>
      <c r="T126" s="99"/>
      <c r="U126" s="99"/>
      <c r="V126" s="99"/>
      <c r="W126" s="99"/>
      <c r="X126" s="99"/>
      <c r="Y126" s="99"/>
      <c r="Z126" s="66"/>
    </row>
    <row r="127" spans="1:26" ht="12.75" customHeight="1" x14ac:dyDescent="0.2">
      <c r="A127" s="118"/>
      <c r="B127" s="118"/>
      <c r="C127" s="99"/>
      <c r="D127" s="119"/>
      <c r="E127" s="99"/>
      <c r="F127" s="99"/>
      <c r="G127" s="99"/>
      <c r="H127" s="99"/>
      <c r="I127" s="99"/>
      <c r="J127" s="99"/>
      <c r="K127" s="99"/>
      <c r="L127" s="99"/>
      <c r="M127" s="99"/>
      <c r="N127" s="99"/>
      <c r="O127" s="99"/>
      <c r="P127" s="99"/>
      <c r="Q127" s="99"/>
      <c r="R127" s="99"/>
      <c r="S127" s="99"/>
      <c r="T127" s="99"/>
      <c r="U127" s="99"/>
      <c r="V127" s="99"/>
      <c r="W127" s="99"/>
      <c r="X127" s="99"/>
      <c r="Y127" s="99"/>
      <c r="Z127" s="66"/>
    </row>
    <row r="128" spans="1:26" ht="12.75" customHeight="1" x14ac:dyDescent="0.2">
      <c r="A128" s="118"/>
      <c r="B128" s="118"/>
      <c r="C128" s="99"/>
      <c r="D128" s="119"/>
      <c r="E128" s="99"/>
      <c r="F128" s="99"/>
      <c r="G128" s="99"/>
      <c r="H128" s="99"/>
      <c r="I128" s="99"/>
      <c r="J128" s="99"/>
      <c r="K128" s="99"/>
      <c r="L128" s="99"/>
      <c r="M128" s="99"/>
      <c r="N128" s="99"/>
      <c r="O128" s="99"/>
      <c r="P128" s="99"/>
      <c r="Q128" s="99"/>
      <c r="R128" s="99"/>
      <c r="S128" s="99"/>
      <c r="T128" s="99"/>
      <c r="U128" s="99"/>
      <c r="V128" s="99"/>
      <c r="W128" s="99"/>
      <c r="X128" s="99"/>
      <c r="Y128" s="99"/>
      <c r="Z128" s="66"/>
    </row>
    <row r="129" spans="1:26" ht="12.75" customHeight="1" x14ac:dyDescent="0.2">
      <c r="A129" s="118"/>
      <c r="B129" s="118"/>
      <c r="C129" s="99"/>
      <c r="D129" s="119"/>
      <c r="E129" s="99"/>
      <c r="F129" s="99"/>
      <c r="G129" s="99"/>
      <c r="H129" s="99"/>
      <c r="I129" s="99"/>
      <c r="J129" s="99"/>
      <c r="K129" s="99"/>
      <c r="L129" s="99"/>
      <c r="M129" s="99"/>
      <c r="N129" s="99"/>
      <c r="O129" s="99"/>
      <c r="P129" s="99"/>
      <c r="Q129" s="99"/>
      <c r="R129" s="99"/>
      <c r="S129" s="99"/>
      <c r="T129" s="99"/>
      <c r="U129" s="99"/>
      <c r="V129" s="99"/>
      <c r="W129" s="99"/>
      <c r="X129" s="99"/>
      <c r="Y129" s="99"/>
      <c r="Z129" s="66"/>
    </row>
    <row r="130" spans="1:26" ht="12.75" customHeight="1" x14ac:dyDescent="0.2">
      <c r="A130" s="118"/>
      <c r="B130" s="118"/>
      <c r="C130" s="99"/>
      <c r="D130" s="119"/>
      <c r="E130" s="99"/>
      <c r="F130" s="99"/>
      <c r="G130" s="99"/>
      <c r="H130" s="99"/>
      <c r="I130" s="99"/>
      <c r="J130" s="99"/>
      <c r="K130" s="99"/>
      <c r="L130" s="99"/>
      <c r="M130" s="99"/>
      <c r="N130" s="99"/>
      <c r="O130" s="99"/>
      <c r="P130" s="99"/>
      <c r="Q130" s="99"/>
      <c r="R130" s="99"/>
      <c r="S130" s="99"/>
      <c r="T130" s="99"/>
      <c r="U130" s="99"/>
      <c r="V130" s="99"/>
      <c r="W130" s="99"/>
      <c r="X130" s="99"/>
      <c r="Y130" s="99"/>
      <c r="Z130" s="66"/>
    </row>
    <row r="131" spans="1:26" ht="12.75" customHeight="1" x14ac:dyDescent="0.2">
      <c r="A131" s="118"/>
      <c r="B131" s="118"/>
      <c r="C131" s="99"/>
      <c r="D131" s="119"/>
      <c r="E131" s="99"/>
      <c r="F131" s="99"/>
      <c r="G131" s="99"/>
      <c r="H131" s="99"/>
      <c r="I131" s="99"/>
      <c r="J131" s="99"/>
      <c r="K131" s="99"/>
      <c r="L131" s="99"/>
      <c r="M131" s="99"/>
      <c r="N131" s="99"/>
      <c r="O131" s="99"/>
      <c r="P131" s="99"/>
      <c r="Q131" s="99"/>
      <c r="R131" s="99"/>
      <c r="S131" s="99"/>
      <c r="T131" s="99"/>
      <c r="U131" s="99"/>
      <c r="V131" s="99"/>
      <c r="W131" s="99"/>
      <c r="X131" s="99"/>
      <c r="Y131" s="99"/>
      <c r="Z131" s="66"/>
    </row>
    <row r="132" spans="1:26" ht="12.75" customHeight="1" x14ac:dyDescent="0.2">
      <c r="A132" s="118"/>
      <c r="B132" s="118"/>
      <c r="C132" s="99"/>
      <c r="D132" s="119"/>
      <c r="E132" s="99"/>
      <c r="F132" s="99"/>
      <c r="G132" s="99"/>
      <c r="H132" s="99"/>
      <c r="I132" s="99"/>
      <c r="J132" s="99"/>
      <c r="K132" s="99"/>
      <c r="L132" s="99"/>
      <c r="M132" s="99"/>
      <c r="N132" s="99"/>
      <c r="O132" s="99"/>
      <c r="P132" s="99"/>
      <c r="Q132" s="99"/>
      <c r="R132" s="99"/>
      <c r="S132" s="99"/>
      <c r="T132" s="99"/>
      <c r="U132" s="99"/>
      <c r="V132" s="99"/>
      <c r="W132" s="99"/>
      <c r="X132" s="99"/>
      <c r="Y132" s="99"/>
      <c r="Z132" s="66"/>
    </row>
    <row r="133" spans="1:26" ht="12.75" customHeight="1" x14ac:dyDescent="0.2">
      <c r="A133" s="118"/>
      <c r="B133" s="118"/>
      <c r="C133" s="99"/>
      <c r="D133" s="119"/>
      <c r="E133" s="99"/>
      <c r="F133" s="99"/>
      <c r="G133" s="99"/>
      <c r="H133" s="99"/>
      <c r="I133" s="99"/>
      <c r="J133" s="99"/>
      <c r="K133" s="99"/>
      <c r="L133" s="99"/>
      <c r="M133" s="99"/>
      <c r="N133" s="99"/>
      <c r="O133" s="99"/>
      <c r="P133" s="99"/>
      <c r="Q133" s="99"/>
      <c r="R133" s="99"/>
      <c r="S133" s="99"/>
      <c r="T133" s="99"/>
      <c r="U133" s="99"/>
      <c r="V133" s="99"/>
      <c r="W133" s="99"/>
      <c r="X133" s="99"/>
      <c r="Y133" s="99"/>
      <c r="Z133" s="66"/>
    </row>
    <row r="134" spans="1:26" ht="12.75" customHeight="1" x14ac:dyDescent="0.2">
      <c r="A134" s="118"/>
      <c r="B134" s="118"/>
      <c r="C134" s="99"/>
      <c r="D134" s="119"/>
      <c r="E134" s="99"/>
      <c r="F134" s="99"/>
      <c r="G134" s="99"/>
      <c r="H134" s="99"/>
      <c r="I134" s="99"/>
      <c r="J134" s="99"/>
      <c r="K134" s="99"/>
      <c r="L134" s="99"/>
      <c r="M134" s="99"/>
      <c r="N134" s="99"/>
      <c r="O134" s="99"/>
      <c r="P134" s="99"/>
      <c r="Q134" s="99"/>
      <c r="R134" s="99"/>
      <c r="S134" s="99"/>
      <c r="T134" s="99"/>
      <c r="U134" s="99"/>
      <c r="V134" s="99"/>
      <c r="W134" s="99"/>
      <c r="X134" s="99"/>
      <c r="Y134" s="99"/>
      <c r="Z134" s="66"/>
    </row>
    <row r="135" spans="1:26" ht="12.75" customHeight="1" x14ac:dyDescent="0.2">
      <c r="A135" s="118"/>
      <c r="B135" s="118"/>
      <c r="C135" s="99"/>
      <c r="D135" s="119"/>
      <c r="E135" s="99"/>
      <c r="F135" s="99"/>
      <c r="G135" s="99"/>
      <c r="H135" s="99"/>
      <c r="I135" s="99"/>
      <c r="J135" s="99"/>
      <c r="K135" s="99"/>
      <c r="L135" s="99"/>
      <c r="M135" s="99"/>
      <c r="N135" s="99"/>
      <c r="O135" s="99"/>
      <c r="P135" s="99"/>
      <c r="Q135" s="99"/>
      <c r="R135" s="99"/>
      <c r="S135" s="99"/>
      <c r="T135" s="99"/>
      <c r="U135" s="99"/>
      <c r="V135" s="99"/>
      <c r="W135" s="99"/>
      <c r="X135" s="99"/>
      <c r="Y135" s="99"/>
      <c r="Z135" s="66"/>
    </row>
    <row r="136" spans="1:26" ht="12.75" customHeight="1" x14ac:dyDescent="0.2">
      <c r="A136" s="118"/>
      <c r="B136" s="118"/>
      <c r="C136" s="99"/>
      <c r="D136" s="119"/>
      <c r="E136" s="99"/>
      <c r="F136" s="99"/>
      <c r="G136" s="99"/>
      <c r="H136" s="99"/>
      <c r="I136" s="99"/>
      <c r="J136" s="99"/>
      <c r="K136" s="99"/>
      <c r="L136" s="99"/>
      <c r="M136" s="99"/>
      <c r="N136" s="99"/>
      <c r="O136" s="99"/>
      <c r="P136" s="99"/>
      <c r="Q136" s="99"/>
      <c r="R136" s="99"/>
      <c r="S136" s="99"/>
      <c r="T136" s="99"/>
      <c r="U136" s="99"/>
      <c r="V136" s="99"/>
      <c r="W136" s="99"/>
      <c r="X136" s="99"/>
      <c r="Y136" s="99"/>
      <c r="Z136" s="66"/>
    </row>
    <row r="137" spans="1:26" ht="12.75" customHeight="1" x14ac:dyDescent="0.2">
      <c r="A137" s="118"/>
      <c r="B137" s="118"/>
      <c r="C137" s="99"/>
      <c r="D137" s="119"/>
      <c r="E137" s="99"/>
      <c r="F137" s="99"/>
      <c r="G137" s="99"/>
      <c r="H137" s="99"/>
      <c r="I137" s="99"/>
      <c r="J137" s="99"/>
      <c r="K137" s="99"/>
      <c r="L137" s="99"/>
      <c r="M137" s="99"/>
      <c r="N137" s="99"/>
      <c r="O137" s="99"/>
      <c r="P137" s="99"/>
      <c r="Q137" s="99"/>
      <c r="R137" s="99"/>
      <c r="S137" s="99"/>
      <c r="T137" s="99"/>
      <c r="U137" s="99"/>
      <c r="V137" s="99"/>
      <c r="W137" s="99"/>
      <c r="X137" s="99"/>
      <c r="Y137" s="99"/>
      <c r="Z137" s="66"/>
    </row>
    <row r="138" spans="1:26" ht="12.75" customHeight="1" x14ac:dyDescent="0.2">
      <c r="A138" s="118"/>
      <c r="B138" s="118"/>
      <c r="C138" s="99"/>
      <c r="D138" s="119"/>
      <c r="E138" s="99"/>
      <c r="F138" s="99"/>
      <c r="G138" s="99"/>
      <c r="H138" s="99"/>
      <c r="I138" s="99"/>
      <c r="J138" s="99"/>
      <c r="K138" s="99"/>
      <c r="L138" s="99"/>
      <c r="M138" s="99"/>
      <c r="N138" s="99"/>
      <c r="O138" s="99"/>
      <c r="P138" s="99"/>
      <c r="Q138" s="99"/>
      <c r="R138" s="99"/>
      <c r="S138" s="99"/>
      <c r="T138" s="99"/>
      <c r="U138" s="99"/>
      <c r="V138" s="99"/>
      <c r="W138" s="99"/>
      <c r="X138" s="99"/>
      <c r="Y138" s="99"/>
      <c r="Z138" s="66"/>
    </row>
    <row r="139" spans="1:26" ht="12.75" customHeight="1" x14ac:dyDescent="0.2">
      <c r="A139" s="118"/>
      <c r="B139" s="118"/>
      <c r="C139" s="99"/>
      <c r="D139" s="119"/>
      <c r="E139" s="99"/>
      <c r="F139" s="99"/>
      <c r="G139" s="99"/>
      <c r="H139" s="99"/>
      <c r="I139" s="99"/>
      <c r="J139" s="99"/>
      <c r="K139" s="99"/>
      <c r="L139" s="99"/>
      <c r="M139" s="99"/>
      <c r="N139" s="99"/>
      <c r="O139" s="99"/>
      <c r="P139" s="99"/>
      <c r="Q139" s="99"/>
      <c r="R139" s="99"/>
      <c r="S139" s="99"/>
      <c r="T139" s="99"/>
      <c r="U139" s="99"/>
      <c r="V139" s="99"/>
      <c r="W139" s="99"/>
      <c r="X139" s="99"/>
      <c r="Y139" s="99"/>
      <c r="Z139" s="66"/>
    </row>
    <row r="140" spans="1:26" ht="12.75" customHeight="1" x14ac:dyDescent="0.2">
      <c r="A140" s="118"/>
      <c r="B140" s="118"/>
      <c r="C140" s="99"/>
      <c r="D140" s="119"/>
      <c r="E140" s="99"/>
      <c r="F140" s="99"/>
      <c r="G140" s="99"/>
      <c r="H140" s="99"/>
      <c r="I140" s="99"/>
      <c r="J140" s="99"/>
      <c r="K140" s="99"/>
      <c r="L140" s="99"/>
      <c r="M140" s="99"/>
      <c r="N140" s="99"/>
      <c r="O140" s="99"/>
      <c r="P140" s="99"/>
      <c r="Q140" s="99"/>
      <c r="R140" s="99"/>
      <c r="S140" s="99"/>
      <c r="T140" s="99"/>
      <c r="U140" s="99"/>
      <c r="V140" s="99"/>
      <c r="W140" s="99"/>
      <c r="X140" s="99"/>
      <c r="Y140" s="99"/>
      <c r="Z140" s="66"/>
    </row>
    <row r="141" spans="1:26" ht="12.75" customHeight="1" x14ac:dyDescent="0.2">
      <c r="A141" s="118"/>
      <c r="B141" s="118"/>
      <c r="C141" s="99"/>
      <c r="D141" s="119"/>
      <c r="E141" s="99"/>
      <c r="F141" s="99"/>
      <c r="G141" s="99"/>
      <c r="H141" s="99"/>
      <c r="I141" s="99"/>
      <c r="J141" s="99"/>
      <c r="K141" s="99"/>
      <c r="L141" s="99"/>
      <c r="M141" s="99"/>
      <c r="N141" s="99"/>
      <c r="O141" s="99"/>
      <c r="P141" s="99"/>
      <c r="Q141" s="99"/>
      <c r="R141" s="99"/>
      <c r="S141" s="99"/>
      <c r="T141" s="99"/>
      <c r="U141" s="99"/>
      <c r="V141" s="99"/>
      <c r="W141" s="99"/>
      <c r="X141" s="99"/>
      <c r="Y141" s="99"/>
      <c r="Z141" s="66"/>
    </row>
    <row r="142" spans="1:26" ht="12.75" customHeight="1" x14ac:dyDescent="0.2">
      <c r="A142" s="118"/>
      <c r="B142" s="118"/>
      <c r="C142" s="99"/>
      <c r="D142" s="119"/>
      <c r="E142" s="99"/>
      <c r="F142" s="99"/>
      <c r="G142" s="99"/>
      <c r="H142" s="99"/>
      <c r="I142" s="99"/>
      <c r="J142" s="99"/>
      <c r="K142" s="99"/>
      <c r="L142" s="99"/>
      <c r="M142" s="99"/>
      <c r="N142" s="99"/>
      <c r="O142" s="99"/>
      <c r="P142" s="99"/>
      <c r="Q142" s="99"/>
      <c r="R142" s="99"/>
      <c r="S142" s="99"/>
      <c r="T142" s="99"/>
      <c r="U142" s="99"/>
      <c r="V142" s="99"/>
      <c r="W142" s="99"/>
      <c r="X142" s="99"/>
      <c r="Y142" s="99"/>
      <c r="Z142" s="66"/>
    </row>
    <row r="143" spans="1:26" ht="12.75" customHeight="1" x14ac:dyDescent="0.2">
      <c r="A143" s="118"/>
      <c r="B143" s="118"/>
      <c r="C143" s="99"/>
      <c r="D143" s="119"/>
      <c r="E143" s="99"/>
      <c r="F143" s="99"/>
      <c r="G143" s="99"/>
      <c r="H143" s="99"/>
      <c r="I143" s="99"/>
      <c r="J143" s="99"/>
      <c r="K143" s="99"/>
      <c r="L143" s="99"/>
      <c r="M143" s="99"/>
      <c r="N143" s="99"/>
      <c r="O143" s="99"/>
      <c r="P143" s="99"/>
      <c r="Q143" s="99"/>
      <c r="R143" s="99"/>
      <c r="S143" s="99"/>
      <c r="T143" s="99"/>
      <c r="U143" s="99"/>
      <c r="V143" s="99"/>
      <c r="W143" s="99"/>
      <c r="X143" s="99"/>
      <c r="Y143" s="99"/>
      <c r="Z143" s="66"/>
    </row>
    <row r="144" spans="1:26" ht="12.75" customHeight="1" x14ac:dyDescent="0.2">
      <c r="A144" s="118"/>
      <c r="B144" s="118"/>
      <c r="C144" s="99"/>
      <c r="D144" s="119"/>
      <c r="E144" s="99"/>
      <c r="F144" s="99"/>
      <c r="G144" s="99"/>
      <c r="H144" s="99"/>
      <c r="I144" s="99"/>
      <c r="J144" s="99"/>
      <c r="K144" s="99"/>
      <c r="L144" s="99"/>
      <c r="M144" s="99"/>
      <c r="N144" s="99"/>
      <c r="O144" s="99"/>
      <c r="P144" s="99"/>
      <c r="Q144" s="99"/>
      <c r="R144" s="99"/>
      <c r="S144" s="99"/>
      <c r="T144" s="99"/>
      <c r="U144" s="99"/>
      <c r="V144" s="99"/>
      <c r="W144" s="99"/>
      <c r="X144" s="99"/>
      <c r="Y144" s="99"/>
      <c r="Z144" s="66"/>
    </row>
    <row r="145" spans="1:26" ht="12.75" customHeight="1" x14ac:dyDescent="0.2">
      <c r="A145" s="118"/>
      <c r="B145" s="118"/>
      <c r="C145" s="99"/>
      <c r="D145" s="119"/>
      <c r="E145" s="99"/>
      <c r="F145" s="99"/>
      <c r="G145" s="99"/>
      <c r="H145" s="99"/>
      <c r="I145" s="99"/>
      <c r="J145" s="99"/>
      <c r="K145" s="99"/>
      <c r="L145" s="99"/>
      <c r="M145" s="99"/>
      <c r="N145" s="99"/>
      <c r="O145" s="99"/>
      <c r="P145" s="99"/>
      <c r="Q145" s="99"/>
      <c r="R145" s="99"/>
      <c r="S145" s="99"/>
      <c r="T145" s="99"/>
      <c r="U145" s="99"/>
      <c r="V145" s="99"/>
      <c r="W145" s="99"/>
      <c r="X145" s="99"/>
      <c r="Y145" s="99"/>
      <c r="Z145" s="66"/>
    </row>
    <row r="146" spans="1:26" ht="12.75" customHeight="1" x14ac:dyDescent="0.2">
      <c r="A146" s="118"/>
      <c r="B146" s="118"/>
      <c r="C146" s="99"/>
      <c r="D146" s="119"/>
      <c r="E146" s="99"/>
      <c r="F146" s="99"/>
      <c r="G146" s="99"/>
      <c r="H146" s="99"/>
      <c r="I146" s="99"/>
      <c r="J146" s="99"/>
      <c r="K146" s="99"/>
      <c r="L146" s="99"/>
      <c r="M146" s="99"/>
      <c r="N146" s="99"/>
      <c r="O146" s="99"/>
      <c r="P146" s="99"/>
      <c r="Q146" s="99"/>
      <c r="R146" s="99"/>
      <c r="S146" s="99"/>
      <c r="T146" s="99"/>
      <c r="U146" s="99"/>
      <c r="V146" s="99"/>
      <c r="W146" s="99"/>
      <c r="X146" s="99"/>
      <c r="Y146" s="99"/>
      <c r="Z146" s="66"/>
    </row>
    <row r="147" spans="1:26" ht="12.75" customHeight="1" x14ac:dyDescent="0.2">
      <c r="A147" s="118"/>
      <c r="B147" s="118"/>
      <c r="C147" s="99"/>
      <c r="D147" s="119"/>
      <c r="E147" s="99"/>
      <c r="F147" s="99"/>
      <c r="G147" s="99"/>
      <c r="H147" s="99"/>
      <c r="I147" s="99"/>
      <c r="J147" s="99"/>
      <c r="K147" s="99"/>
      <c r="L147" s="99"/>
      <c r="M147" s="99"/>
      <c r="N147" s="99"/>
      <c r="O147" s="99"/>
      <c r="P147" s="99"/>
      <c r="Q147" s="99"/>
      <c r="R147" s="99"/>
      <c r="S147" s="99"/>
      <c r="T147" s="99"/>
      <c r="U147" s="99"/>
      <c r="V147" s="99"/>
      <c r="W147" s="99"/>
      <c r="X147" s="99"/>
      <c r="Y147" s="99"/>
      <c r="Z147" s="66"/>
    </row>
    <row r="148" spans="1:26" ht="12.75" customHeight="1" x14ac:dyDescent="0.2">
      <c r="A148" s="118"/>
      <c r="B148" s="118"/>
      <c r="C148" s="99"/>
      <c r="D148" s="119"/>
      <c r="E148" s="99"/>
      <c r="F148" s="99"/>
      <c r="G148" s="99"/>
      <c r="H148" s="99"/>
      <c r="I148" s="99"/>
      <c r="J148" s="99"/>
      <c r="K148" s="99"/>
      <c r="L148" s="99"/>
      <c r="M148" s="99"/>
      <c r="N148" s="99"/>
      <c r="O148" s="99"/>
      <c r="P148" s="99"/>
      <c r="Q148" s="99"/>
      <c r="R148" s="99"/>
      <c r="S148" s="99"/>
      <c r="T148" s="99"/>
      <c r="U148" s="99"/>
      <c r="V148" s="99"/>
      <c r="W148" s="99"/>
      <c r="X148" s="99"/>
      <c r="Y148" s="99"/>
      <c r="Z148" s="66"/>
    </row>
    <row r="149" spans="1:26" ht="12.75" customHeight="1" x14ac:dyDescent="0.2">
      <c r="A149" s="118"/>
      <c r="B149" s="118"/>
      <c r="C149" s="99"/>
      <c r="D149" s="119"/>
      <c r="E149" s="99"/>
      <c r="F149" s="99"/>
      <c r="G149" s="99"/>
      <c r="H149" s="99"/>
      <c r="I149" s="99"/>
      <c r="J149" s="99"/>
      <c r="K149" s="99"/>
      <c r="L149" s="99"/>
      <c r="M149" s="99"/>
      <c r="N149" s="99"/>
      <c r="O149" s="99"/>
      <c r="P149" s="99"/>
      <c r="Q149" s="99"/>
      <c r="R149" s="99"/>
      <c r="S149" s="99"/>
      <c r="T149" s="99"/>
      <c r="U149" s="99"/>
      <c r="V149" s="99"/>
      <c r="W149" s="99"/>
      <c r="X149" s="99"/>
      <c r="Y149" s="99"/>
      <c r="Z149" s="66"/>
    </row>
    <row r="150" spans="1:26" ht="12.75" customHeight="1" x14ac:dyDescent="0.2">
      <c r="A150" s="118"/>
      <c r="B150" s="118"/>
      <c r="C150" s="99"/>
      <c r="D150" s="119"/>
      <c r="E150" s="99"/>
      <c r="F150" s="99"/>
      <c r="G150" s="99"/>
      <c r="H150" s="99"/>
      <c r="I150" s="99"/>
      <c r="J150" s="99"/>
      <c r="K150" s="99"/>
      <c r="L150" s="99"/>
      <c r="M150" s="99"/>
      <c r="N150" s="99"/>
      <c r="O150" s="99"/>
      <c r="P150" s="99"/>
      <c r="Q150" s="99"/>
      <c r="R150" s="99"/>
      <c r="S150" s="99"/>
      <c r="T150" s="99"/>
      <c r="U150" s="99"/>
      <c r="V150" s="99"/>
      <c r="W150" s="99"/>
      <c r="X150" s="99"/>
      <c r="Y150" s="99"/>
      <c r="Z150" s="66"/>
    </row>
    <row r="151" spans="1:26" ht="12.75" customHeight="1" x14ac:dyDescent="0.2">
      <c r="A151" s="118"/>
      <c r="B151" s="118"/>
      <c r="C151" s="99"/>
      <c r="D151" s="119"/>
      <c r="E151" s="99"/>
      <c r="F151" s="99"/>
      <c r="G151" s="99"/>
      <c r="H151" s="99"/>
      <c r="I151" s="99"/>
      <c r="J151" s="99"/>
      <c r="K151" s="99"/>
      <c r="L151" s="99"/>
      <c r="M151" s="99"/>
      <c r="N151" s="99"/>
      <c r="O151" s="99"/>
      <c r="P151" s="99"/>
      <c r="Q151" s="99"/>
      <c r="R151" s="99"/>
      <c r="S151" s="99"/>
      <c r="T151" s="99"/>
      <c r="U151" s="99"/>
      <c r="V151" s="99"/>
      <c r="W151" s="99"/>
      <c r="X151" s="99"/>
      <c r="Y151" s="99"/>
      <c r="Z151" s="66"/>
    </row>
    <row r="152" spans="1:26" ht="12.75" customHeight="1" x14ac:dyDescent="0.2">
      <c r="A152" s="118"/>
      <c r="B152" s="118"/>
      <c r="C152" s="99"/>
      <c r="D152" s="119"/>
      <c r="E152" s="99"/>
      <c r="F152" s="99"/>
      <c r="G152" s="99"/>
      <c r="H152" s="99"/>
      <c r="I152" s="99"/>
      <c r="J152" s="99"/>
      <c r="K152" s="99"/>
      <c r="L152" s="99"/>
      <c r="M152" s="99"/>
      <c r="N152" s="99"/>
      <c r="O152" s="99"/>
      <c r="P152" s="99"/>
      <c r="Q152" s="99"/>
      <c r="R152" s="99"/>
      <c r="S152" s="99"/>
      <c r="T152" s="99"/>
      <c r="U152" s="99"/>
      <c r="V152" s="99"/>
      <c r="W152" s="99"/>
      <c r="X152" s="99"/>
      <c r="Y152" s="99"/>
      <c r="Z152" s="66"/>
    </row>
    <row r="153" spans="1:26" ht="12.75" customHeight="1" x14ac:dyDescent="0.2">
      <c r="A153" s="118"/>
      <c r="B153" s="118"/>
      <c r="C153" s="99"/>
      <c r="D153" s="119"/>
      <c r="E153" s="99"/>
      <c r="F153" s="99"/>
      <c r="G153" s="99"/>
      <c r="H153" s="99"/>
      <c r="I153" s="99"/>
      <c r="J153" s="99"/>
      <c r="K153" s="99"/>
      <c r="L153" s="99"/>
      <c r="M153" s="99"/>
      <c r="N153" s="99"/>
      <c r="O153" s="99"/>
      <c r="P153" s="99"/>
      <c r="Q153" s="99"/>
      <c r="R153" s="99"/>
      <c r="S153" s="99"/>
      <c r="T153" s="99"/>
      <c r="U153" s="99"/>
      <c r="V153" s="99"/>
      <c r="W153" s="99"/>
      <c r="X153" s="99"/>
      <c r="Y153" s="99"/>
      <c r="Z153" s="66"/>
    </row>
    <row r="154" spans="1:26" ht="12.75" customHeight="1" x14ac:dyDescent="0.2">
      <c r="A154" s="118"/>
      <c r="B154" s="118"/>
      <c r="C154" s="99"/>
      <c r="D154" s="119"/>
      <c r="E154" s="99"/>
      <c r="F154" s="99"/>
      <c r="G154" s="99"/>
      <c r="H154" s="99"/>
      <c r="I154" s="99"/>
      <c r="J154" s="99"/>
      <c r="K154" s="99"/>
      <c r="L154" s="99"/>
      <c r="M154" s="99"/>
      <c r="N154" s="99"/>
      <c r="O154" s="99"/>
      <c r="P154" s="99"/>
      <c r="Q154" s="99"/>
      <c r="R154" s="99"/>
      <c r="S154" s="99"/>
      <c r="T154" s="99"/>
      <c r="U154" s="99"/>
      <c r="V154" s="99"/>
      <c r="W154" s="99"/>
      <c r="X154" s="99"/>
      <c r="Y154" s="99"/>
      <c r="Z154" s="66"/>
    </row>
    <row r="155" spans="1:26" ht="12.75" customHeight="1" x14ac:dyDescent="0.2">
      <c r="A155" s="118"/>
      <c r="B155" s="118"/>
      <c r="C155" s="99"/>
      <c r="D155" s="119"/>
      <c r="E155" s="99"/>
      <c r="F155" s="99"/>
      <c r="G155" s="99"/>
      <c r="H155" s="99"/>
      <c r="I155" s="99"/>
      <c r="J155" s="99"/>
      <c r="K155" s="99"/>
      <c r="L155" s="99"/>
      <c r="M155" s="99"/>
      <c r="N155" s="99"/>
      <c r="O155" s="99"/>
      <c r="P155" s="99"/>
      <c r="Q155" s="99"/>
      <c r="R155" s="99"/>
      <c r="S155" s="99"/>
      <c r="T155" s="99"/>
      <c r="U155" s="99"/>
      <c r="V155" s="99"/>
      <c r="W155" s="99"/>
      <c r="X155" s="99"/>
      <c r="Y155" s="99"/>
      <c r="Z155" s="66"/>
    </row>
    <row r="156" spans="1:26" ht="12.75" customHeight="1" x14ac:dyDescent="0.2">
      <c r="A156" s="118"/>
      <c r="B156" s="118"/>
      <c r="C156" s="99"/>
      <c r="D156" s="119"/>
      <c r="E156" s="99"/>
      <c r="F156" s="99"/>
      <c r="G156" s="99"/>
      <c r="H156" s="99"/>
      <c r="I156" s="99"/>
      <c r="J156" s="99"/>
      <c r="K156" s="99"/>
      <c r="L156" s="99"/>
      <c r="M156" s="99"/>
      <c r="N156" s="99"/>
      <c r="O156" s="99"/>
      <c r="P156" s="99"/>
      <c r="Q156" s="99"/>
      <c r="R156" s="99"/>
      <c r="S156" s="99"/>
      <c r="T156" s="99"/>
      <c r="U156" s="99"/>
      <c r="V156" s="99"/>
      <c r="W156" s="99"/>
      <c r="X156" s="99"/>
      <c r="Y156" s="99"/>
      <c r="Z156" s="66"/>
    </row>
    <row r="157" spans="1:26" ht="12.75" customHeight="1" x14ac:dyDescent="0.2">
      <c r="A157" s="118"/>
      <c r="B157" s="118"/>
      <c r="C157" s="99"/>
      <c r="D157" s="119"/>
      <c r="E157" s="99"/>
      <c r="F157" s="99"/>
      <c r="G157" s="99"/>
      <c r="H157" s="99"/>
      <c r="I157" s="99"/>
      <c r="J157" s="99"/>
      <c r="K157" s="99"/>
      <c r="L157" s="99"/>
      <c r="M157" s="99"/>
      <c r="N157" s="99"/>
      <c r="O157" s="99"/>
      <c r="P157" s="99"/>
      <c r="Q157" s="99"/>
      <c r="R157" s="99"/>
      <c r="S157" s="99"/>
      <c r="T157" s="99"/>
      <c r="U157" s="99"/>
      <c r="V157" s="99"/>
      <c r="W157" s="99"/>
      <c r="X157" s="99"/>
      <c r="Y157" s="99"/>
      <c r="Z157" s="66"/>
    </row>
    <row r="158" spans="1:26" ht="12.75" customHeight="1" x14ac:dyDescent="0.2">
      <c r="A158" s="118"/>
      <c r="B158" s="118"/>
      <c r="C158" s="99"/>
      <c r="D158" s="119"/>
      <c r="E158" s="99"/>
      <c r="F158" s="99"/>
      <c r="G158" s="99"/>
      <c r="H158" s="99"/>
      <c r="I158" s="99"/>
      <c r="J158" s="99"/>
      <c r="K158" s="99"/>
      <c r="L158" s="99"/>
      <c r="M158" s="99"/>
      <c r="N158" s="99"/>
      <c r="O158" s="99"/>
      <c r="P158" s="99"/>
      <c r="Q158" s="99"/>
      <c r="R158" s="99"/>
      <c r="S158" s="99"/>
      <c r="T158" s="99"/>
      <c r="U158" s="99"/>
      <c r="V158" s="99"/>
      <c r="W158" s="99"/>
      <c r="X158" s="99"/>
      <c r="Y158" s="99"/>
      <c r="Z158" s="66"/>
    </row>
    <row r="159" spans="1:26" ht="12.75" customHeight="1" x14ac:dyDescent="0.2">
      <c r="A159" s="118"/>
      <c r="B159" s="118"/>
      <c r="C159" s="99"/>
      <c r="D159" s="119"/>
      <c r="E159" s="99"/>
      <c r="F159" s="99"/>
      <c r="G159" s="99"/>
      <c r="H159" s="99"/>
      <c r="I159" s="99"/>
      <c r="J159" s="99"/>
      <c r="K159" s="99"/>
      <c r="L159" s="99"/>
      <c r="M159" s="99"/>
      <c r="N159" s="99"/>
      <c r="O159" s="99"/>
      <c r="P159" s="99"/>
      <c r="Q159" s="99"/>
      <c r="R159" s="99"/>
      <c r="S159" s="99"/>
      <c r="T159" s="99"/>
      <c r="U159" s="99"/>
      <c r="V159" s="99"/>
      <c r="W159" s="99"/>
      <c r="X159" s="99"/>
      <c r="Y159" s="99"/>
      <c r="Z159" s="66"/>
    </row>
    <row r="160" spans="1:26" ht="12.75" customHeight="1" x14ac:dyDescent="0.2">
      <c r="A160" s="118"/>
      <c r="B160" s="118"/>
      <c r="C160" s="99"/>
      <c r="D160" s="119"/>
      <c r="E160" s="99"/>
      <c r="F160" s="99"/>
      <c r="G160" s="99"/>
      <c r="H160" s="99"/>
      <c r="I160" s="99"/>
      <c r="J160" s="99"/>
      <c r="K160" s="99"/>
      <c r="L160" s="99"/>
      <c r="M160" s="99"/>
      <c r="N160" s="99"/>
      <c r="O160" s="99"/>
      <c r="P160" s="99"/>
      <c r="Q160" s="99"/>
      <c r="R160" s="99"/>
      <c r="S160" s="99"/>
      <c r="T160" s="99"/>
      <c r="U160" s="99"/>
      <c r="V160" s="99"/>
      <c r="W160" s="99"/>
      <c r="X160" s="99"/>
      <c r="Y160" s="99"/>
      <c r="Z160" s="66"/>
    </row>
    <row r="161" spans="1:26" ht="12.75" customHeight="1" x14ac:dyDescent="0.2">
      <c r="A161" s="118"/>
      <c r="B161" s="118"/>
      <c r="C161" s="99"/>
      <c r="D161" s="119"/>
      <c r="E161" s="99"/>
      <c r="F161" s="99"/>
      <c r="G161" s="99"/>
      <c r="H161" s="99"/>
      <c r="I161" s="99"/>
      <c r="J161" s="99"/>
      <c r="K161" s="99"/>
      <c r="L161" s="99"/>
      <c r="M161" s="99"/>
      <c r="N161" s="99"/>
      <c r="O161" s="99"/>
      <c r="P161" s="99"/>
      <c r="Q161" s="99"/>
      <c r="R161" s="99"/>
      <c r="S161" s="99"/>
      <c r="T161" s="99"/>
      <c r="U161" s="99"/>
      <c r="V161" s="99"/>
      <c r="W161" s="99"/>
      <c r="X161" s="99"/>
      <c r="Y161" s="99"/>
      <c r="Z161" s="66"/>
    </row>
    <row r="162" spans="1:26" ht="12.75" customHeight="1" x14ac:dyDescent="0.2">
      <c r="A162" s="118"/>
      <c r="B162" s="118"/>
      <c r="C162" s="99"/>
      <c r="D162" s="119"/>
      <c r="E162" s="99"/>
      <c r="F162" s="99"/>
      <c r="G162" s="99"/>
      <c r="H162" s="99"/>
      <c r="I162" s="99"/>
      <c r="J162" s="99"/>
      <c r="K162" s="99"/>
      <c r="L162" s="99"/>
      <c r="M162" s="99"/>
      <c r="N162" s="99"/>
      <c r="O162" s="99"/>
      <c r="P162" s="99"/>
      <c r="Q162" s="99"/>
      <c r="R162" s="99"/>
      <c r="S162" s="99"/>
      <c r="T162" s="99"/>
      <c r="U162" s="99"/>
      <c r="V162" s="99"/>
      <c r="W162" s="99"/>
      <c r="X162" s="99"/>
      <c r="Y162" s="99"/>
      <c r="Z162" s="66"/>
    </row>
    <row r="163" spans="1:26" ht="12.75" customHeight="1" x14ac:dyDescent="0.2">
      <c r="A163" s="118"/>
      <c r="B163" s="118"/>
      <c r="C163" s="99"/>
      <c r="D163" s="119"/>
      <c r="E163" s="99"/>
      <c r="F163" s="99"/>
      <c r="G163" s="99"/>
      <c r="H163" s="99"/>
      <c r="I163" s="99"/>
      <c r="J163" s="99"/>
      <c r="K163" s="99"/>
      <c r="L163" s="99"/>
      <c r="M163" s="99"/>
      <c r="N163" s="99"/>
      <c r="O163" s="99"/>
      <c r="P163" s="99"/>
      <c r="Q163" s="99"/>
      <c r="R163" s="99"/>
      <c r="S163" s="99"/>
      <c r="T163" s="99"/>
      <c r="U163" s="99"/>
      <c r="V163" s="99"/>
      <c r="W163" s="99"/>
      <c r="X163" s="99"/>
      <c r="Y163" s="99"/>
      <c r="Z163" s="66"/>
    </row>
    <row r="164" spans="1:26" ht="12.75" customHeight="1" x14ac:dyDescent="0.2">
      <c r="A164" s="118"/>
      <c r="B164" s="118"/>
      <c r="C164" s="99"/>
      <c r="D164" s="119"/>
      <c r="E164" s="99"/>
      <c r="F164" s="99"/>
      <c r="G164" s="99"/>
      <c r="H164" s="99"/>
      <c r="I164" s="99"/>
      <c r="J164" s="99"/>
      <c r="K164" s="99"/>
      <c r="L164" s="99"/>
      <c r="M164" s="99"/>
      <c r="N164" s="99"/>
      <c r="O164" s="99"/>
      <c r="P164" s="99"/>
      <c r="Q164" s="99"/>
      <c r="R164" s="99"/>
      <c r="S164" s="99"/>
      <c r="T164" s="99"/>
      <c r="U164" s="99"/>
      <c r="V164" s="99"/>
      <c r="W164" s="99"/>
      <c r="X164" s="99"/>
      <c r="Y164" s="99"/>
      <c r="Z164" s="66"/>
    </row>
    <row r="165" spans="1:26" ht="12.75" customHeight="1" x14ac:dyDescent="0.2">
      <c r="A165" s="118"/>
      <c r="B165" s="118"/>
      <c r="C165" s="99"/>
      <c r="D165" s="119"/>
      <c r="E165" s="99"/>
      <c r="F165" s="99"/>
      <c r="G165" s="99"/>
      <c r="H165" s="99"/>
      <c r="I165" s="99"/>
      <c r="J165" s="99"/>
      <c r="K165" s="99"/>
      <c r="L165" s="99"/>
      <c r="M165" s="99"/>
      <c r="N165" s="99"/>
      <c r="O165" s="99"/>
      <c r="P165" s="99"/>
      <c r="Q165" s="99"/>
      <c r="R165" s="99"/>
      <c r="S165" s="99"/>
      <c r="T165" s="99"/>
      <c r="U165" s="99"/>
      <c r="V165" s="99"/>
      <c r="W165" s="99"/>
      <c r="X165" s="99"/>
      <c r="Y165" s="99"/>
      <c r="Z165" s="66"/>
    </row>
    <row r="166" spans="1:26" ht="12.75" customHeight="1" x14ac:dyDescent="0.2">
      <c r="A166" s="118"/>
      <c r="B166" s="118"/>
      <c r="C166" s="99"/>
      <c r="D166" s="119"/>
      <c r="E166" s="99"/>
      <c r="F166" s="99"/>
      <c r="G166" s="99"/>
      <c r="H166" s="99"/>
      <c r="I166" s="99"/>
      <c r="J166" s="99"/>
      <c r="K166" s="99"/>
      <c r="L166" s="99"/>
      <c r="M166" s="99"/>
      <c r="N166" s="99"/>
      <c r="O166" s="99"/>
      <c r="P166" s="99"/>
      <c r="Q166" s="99"/>
      <c r="R166" s="99"/>
      <c r="S166" s="99"/>
      <c r="T166" s="99"/>
      <c r="U166" s="99"/>
      <c r="V166" s="99"/>
      <c r="W166" s="99"/>
      <c r="X166" s="99"/>
      <c r="Y166" s="99"/>
      <c r="Z166" s="66"/>
    </row>
    <row r="167" spans="1:26" ht="12.75" customHeight="1" x14ac:dyDescent="0.2">
      <c r="A167" s="118"/>
      <c r="B167" s="118"/>
      <c r="C167" s="99"/>
      <c r="D167" s="119"/>
      <c r="E167" s="99"/>
      <c r="F167" s="99"/>
      <c r="G167" s="99"/>
      <c r="H167" s="99"/>
      <c r="I167" s="99"/>
      <c r="J167" s="99"/>
      <c r="K167" s="99"/>
      <c r="L167" s="99"/>
      <c r="M167" s="99"/>
      <c r="N167" s="99"/>
      <c r="O167" s="99"/>
      <c r="P167" s="99"/>
      <c r="Q167" s="99"/>
      <c r="R167" s="99"/>
      <c r="S167" s="99"/>
      <c r="T167" s="99"/>
      <c r="U167" s="99"/>
      <c r="V167" s="99"/>
      <c r="W167" s="99"/>
      <c r="X167" s="99"/>
      <c r="Y167" s="99"/>
      <c r="Z167" s="66"/>
    </row>
    <row r="168" spans="1:26" ht="12.75" customHeight="1" x14ac:dyDescent="0.2">
      <c r="A168" s="118"/>
      <c r="B168" s="118"/>
      <c r="C168" s="99"/>
      <c r="D168" s="119"/>
      <c r="E168" s="99"/>
      <c r="F168" s="99"/>
      <c r="G168" s="99"/>
      <c r="H168" s="99"/>
      <c r="I168" s="99"/>
      <c r="J168" s="99"/>
      <c r="K168" s="99"/>
      <c r="L168" s="99"/>
      <c r="M168" s="99"/>
      <c r="N168" s="99"/>
      <c r="O168" s="99"/>
      <c r="P168" s="99"/>
      <c r="Q168" s="99"/>
      <c r="R168" s="99"/>
      <c r="S168" s="99"/>
      <c r="T168" s="99"/>
      <c r="U168" s="99"/>
      <c r="V168" s="99"/>
      <c r="W168" s="99"/>
      <c r="X168" s="99"/>
      <c r="Y168" s="99"/>
      <c r="Z168" s="66"/>
    </row>
    <row r="169" spans="1:26" ht="12.75" customHeight="1" x14ac:dyDescent="0.2">
      <c r="A169" s="118"/>
      <c r="B169" s="118"/>
      <c r="C169" s="99"/>
      <c r="D169" s="119"/>
      <c r="E169" s="99"/>
      <c r="F169" s="99"/>
      <c r="G169" s="99"/>
      <c r="H169" s="99"/>
      <c r="I169" s="99"/>
      <c r="J169" s="99"/>
      <c r="K169" s="99"/>
      <c r="L169" s="99"/>
      <c r="M169" s="99"/>
      <c r="N169" s="99"/>
      <c r="O169" s="99"/>
      <c r="P169" s="99"/>
      <c r="Q169" s="99"/>
      <c r="R169" s="99"/>
      <c r="S169" s="99"/>
      <c r="T169" s="99"/>
      <c r="U169" s="99"/>
      <c r="V169" s="99"/>
      <c r="W169" s="99"/>
      <c r="X169" s="99"/>
      <c r="Y169" s="99"/>
      <c r="Z169" s="66"/>
    </row>
    <row r="170" spans="1:26" ht="12.75" customHeight="1" x14ac:dyDescent="0.2">
      <c r="A170" s="118"/>
      <c r="B170" s="118"/>
      <c r="C170" s="99"/>
      <c r="D170" s="119"/>
      <c r="E170" s="99"/>
      <c r="F170" s="99"/>
      <c r="G170" s="99"/>
      <c r="H170" s="99"/>
      <c r="I170" s="99"/>
      <c r="J170" s="99"/>
      <c r="K170" s="99"/>
      <c r="L170" s="99"/>
      <c r="M170" s="99"/>
      <c r="N170" s="99"/>
      <c r="O170" s="99"/>
      <c r="P170" s="99"/>
      <c r="Q170" s="99"/>
      <c r="R170" s="99"/>
      <c r="S170" s="99"/>
      <c r="T170" s="99"/>
      <c r="U170" s="99"/>
      <c r="V170" s="99"/>
      <c r="W170" s="99"/>
      <c r="X170" s="99"/>
      <c r="Y170" s="99"/>
      <c r="Z170" s="66"/>
    </row>
    <row r="171" spans="1:26" ht="12.75" customHeight="1" x14ac:dyDescent="0.2">
      <c r="A171" s="118"/>
      <c r="B171" s="118"/>
      <c r="C171" s="99"/>
      <c r="D171" s="119"/>
      <c r="E171" s="99"/>
      <c r="F171" s="99"/>
      <c r="G171" s="99"/>
      <c r="H171" s="99"/>
      <c r="I171" s="99"/>
      <c r="J171" s="99"/>
      <c r="K171" s="99"/>
      <c r="L171" s="99"/>
      <c r="M171" s="99"/>
      <c r="N171" s="99"/>
      <c r="O171" s="99"/>
      <c r="P171" s="99"/>
      <c r="Q171" s="99"/>
      <c r="R171" s="99"/>
      <c r="S171" s="99"/>
      <c r="T171" s="99"/>
      <c r="U171" s="99"/>
      <c r="V171" s="99"/>
      <c r="W171" s="99"/>
      <c r="X171" s="99"/>
      <c r="Y171" s="99"/>
      <c r="Z171" s="66"/>
    </row>
    <row r="172" spans="1:26" ht="12.75" customHeight="1" x14ac:dyDescent="0.2">
      <c r="A172" s="118"/>
      <c r="B172" s="118"/>
      <c r="C172" s="99"/>
      <c r="D172" s="119"/>
      <c r="E172" s="99"/>
      <c r="F172" s="99"/>
      <c r="G172" s="99"/>
      <c r="H172" s="99"/>
      <c r="I172" s="99"/>
      <c r="J172" s="99"/>
      <c r="K172" s="99"/>
      <c r="L172" s="99"/>
      <c r="M172" s="99"/>
      <c r="N172" s="99"/>
      <c r="O172" s="99"/>
      <c r="P172" s="99"/>
      <c r="Q172" s="99"/>
      <c r="R172" s="99"/>
      <c r="S172" s="99"/>
      <c r="T172" s="99"/>
      <c r="U172" s="99"/>
      <c r="V172" s="99"/>
      <c r="W172" s="99"/>
      <c r="X172" s="99"/>
      <c r="Y172" s="99"/>
      <c r="Z172" s="66"/>
    </row>
    <row r="173" spans="1:26" ht="12.75" customHeight="1" x14ac:dyDescent="0.2">
      <c r="A173" s="118"/>
      <c r="B173" s="118"/>
      <c r="C173" s="99"/>
      <c r="D173" s="119"/>
      <c r="E173" s="99"/>
      <c r="F173" s="99"/>
      <c r="G173" s="99"/>
      <c r="H173" s="99"/>
      <c r="I173" s="99"/>
      <c r="J173" s="99"/>
      <c r="K173" s="99"/>
      <c r="L173" s="99"/>
      <c r="M173" s="99"/>
      <c r="N173" s="99"/>
      <c r="O173" s="99"/>
      <c r="P173" s="99"/>
      <c r="Q173" s="99"/>
      <c r="R173" s="99"/>
      <c r="S173" s="99"/>
      <c r="T173" s="99"/>
      <c r="U173" s="99"/>
      <c r="V173" s="99"/>
      <c r="W173" s="99"/>
      <c r="X173" s="99"/>
      <c r="Y173" s="99"/>
      <c r="Z173" s="66"/>
    </row>
    <row r="174" spans="1:26" ht="12.75" customHeight="1" x14ac:dyDescent="0.2">
      <c r="A174" s="118"/>
      <c r="B174" s="118"/>
      <c r="C174" s="99"/>
      <c r="D174" s="119"/>
      <c r="E174" s="99"/>
      <c r="F174" s="99"/>
      <c r="G174" s="99"/>
      <c r="H174" s="99"/>
      <c r="I174" s="99"/>
      <c r="J174" s="99"/>
      <c r="K174" s="99"/>
      <c r="L174" s="99"/>
      <c r="M174" s="99"/>
      <c r="N174" s="99"/>
      <c r="O174" s="99"/>
      <c r="P174" s="99"/>
      <c r="Q174" s="99"/>
      <c r="R174" s="99"/>
      <c r="S174" s="99"/>
      <c r="T174" s="99"/>
      <c r="U174" s="99"/>
      <c r="V174" s="99"/>
      <c r="W174" s="99"/>
      <c r="X174" s="99"/>
      <c r="Y174" s="99"/>
      <c r="Z174" s="66"/>
    </row>
    <row r="175" spans="1:26" ht="12.75" customHeight="1" x14ac:dyDescent="0.2">
      <c r="A175" s="118"/>
      <c r="B175" s="118"/>
      <c r="C175" s="99"/>
      <c r="D175" s="119"/>
      <c r="E175" s="99"/>
      <c r="F175" s="99"/>
      <c r="G175" s="99"/>
      <c r="H175" s="99"/>
      <c r="I175" s="99"/>
      <c r="J175" s="99"/>
      <c r="K175" s="99"/>
      <c r="L175" s="99"/>
      <c r="M175" s="99"/>
      <c r="N175" s="99"/>
      <c r="O175" s="99"/>
      <c r="P175" s="99"/>
      <c r="Q175" s="99"/>
      <c r="R175" s="99"/>
      <c r="S175" s="99"/>
      <c r="T175" s="99"/>
      <c r="U175" s="99"/>
      <c r="V175" s="99"/>
      <c r="W175" s="99"/>
      <c r="X175" s="99"/>
      <c r="Y175" s="99"/>
      <c r="Z175" s="66"/>
    </row>
    <row r="176" spans="1:26" ht="12.75" customHeight="1" x14ac:dyDescent="0.2">
      <c r="A176" s="118"/>
      <c r="B176" s="118"/>
      <c r="C176" s="99"/>
      <c r="D176" s="119"/>
      <c r="E176" s="99"/>
      <c r="F176" s="99"/>
      <c r="G176" s="99"/>
      <c r="H176" s="99"/>
      <c r="I176" s="99"/>
      <c r="J176" s="99"/>
      <c r="K176" s="99"/>
      <c r="L176" s="99"/>
      <c r="M176" s="99"/>
      <c r="N176" s="99"/>
      <c r="O176" s="99"/>
      <c r="P176" s="99"/>
      <c r="Q176" s="99"/>
      <c r="R176" s="99"/>
      <c r="S176" s="99"/>
      <c r="T176" s="99"/>
      <c r="U176" s="99"/>
      <c r="V176" s="99"/>
      <c r="W176" s="99"/>
      <c r="X176" s="99"/>
      <c r="Y176" s="99"/>
      <c r="Z176" s="66"/>
    </row>
    <row r="177" spans="1:26" ht="12.75" customHeight="1" x14ac:dyDescent="0.2">
      <c r="A177" s="118"/>
      <c r="B177" s="118"/>
      <c r="C177" s="99"/>
      <c r="D177" s="119"/>
      <c r="E177" s="99"/>
      <c r="F177" s="99"/>
      <c r="G177" s="99"/>
      <c r="H177" s="99"/>
      <c r="I177" s="99"/>
      <c r="J177" s="99"/>
      <c r="K177" s="99"/>
      <c r="L177" s="99"/>
      <c r="M177" s="99"/>
      <c r="N177" s="99"/>
      <c r="O177" s="99"/>
      <c r="P177" s="99"/>
      <c r="Q177" s="99"/>
      <c r="R177" s="99"/>
      <c r="S177" s="99"/>
      <c r="T177" s="99"/>
      <c r="U177" s="99"/>
      <c r="V177" s="99"/>
      <c r="W177" s="99"/>
      <c r="X177" s="99"/>
      <c r="Y177" s="99"/>
      <c r="Z177" s="66"/>
    </row>
    <row r="178" spans="1:26" ht="12.75" customHeight="1" x14ac:dyDescent="0.2">
      <c r="A178" s="118"/>
      <c r="B178" s="118"/>
      <c r="C178" s="99"/>
      <c r="D178" s="119"/>
      <c r="E178" s="99"/>
      <c r="F178" s="99"/>
      <c r="G178" s="99"/>
      <c r="H178" s="99"/>
      <c r="I178" s="99"/>
      <c r="J178" s="99"/>
      <c r="K178" s="99"/>
      <c r="L178" s="99"/>
      <c r="M178" s="99"/>
      <c r="N178" s="99"/>
      <c r="O178" s="99"/>
      <c r="P178" s="99"/>
      <c r="Q178" s="99"/>
      <c r="R178" s="99"/>
      <c r="S178" s="99"/>
      <c r="T178" s="99"/>
      <c r="U178" s="99"/>
      <c r="V178" s="99"/>
      <c r="W178" s="99"/>
      <c r="X178" s="99"/>
      <c r="Y178" s="99"/>
      <c r="Z178" s="66"/>
    </row>
    <row r="179" spans="1:26" ht="12.75" customHeight="1" x14ac:dyDescent="0.2">
      <c r="A179" s="118"/>
      <c r="B179" s="118"/>
      <c r="C179" s="99"/>
      <c r="D179" s="119"/>
      <c r="E179" s="99"/>
      <c r="F179" s="99"/>
      <c r="G179" s="99"/>
      <c r="H179" s="99"/>
      <c r="I179" s="99"/>
      <c r="J179" s="99"/>
      <c r="K179" s="99"/>
      <c r="L179" s="99"/>
      <c r="M179" s="99"/>
      <c r="N179" s="99"/>
      <c r="O179" s="99"/>
      <c r="P179" s="99"/>
      <c r="Q179" s="99"/>
      <c r="R179" s="99"/>
      <c r="S179" s="99"/>
      <c r="T179" s="99"/>
      <c r="U179" s="99"/>
      <c r="V179" s="99"/>
      <c r="W179" s="99"/>
      <c r="X179" s="99"/>
      <c r="Y179" s="99"/>
      <c r="Z179" s="66"/>
    </row>
    <row r="180" spans="1:26" ht="12.75" customHeight="1" x14ac:dyDescent="0.2">
      <c r="A180" s="118"/>
      <c r="B180" s="118"/>
      <c r="C180" s="99"/>
      <c r="D180" s="119"/>
      <c r="E180" s="99"/>
      <c r="F180" s="99"/>
      <c r="G180" s="99"/>
      <c r="H180" s="99"/>
      <c r="I180" s="99"/>
      <c r="J180" s="99"/>
      <c r="K180" s="99"/>
      <c r="L180" s="99"/>
      <c r="M180" s="99"/>
      <c r="N180" s="99"/>
      <c r="O180" s="99"/>
      <c r="P180" s="99"/>
      <c r="Q180" s="99"/>
      <c r="R180" s="99"/>
      <c r="S180" s="99"/>
      <c r="T180" s="99"/>
      <c r="U180" s="99"/>
      <c r="V180" s="99"/>
      <c r="W180" s="99"/>
      <c r="X180" s="99"/>
      <c r="Y180" s="99"/>
      <c r="Z180" s="66"/>
    </row>
    <row r="181" spans="1:26" ht="12.75" customHeight="1" x14ac:dyDescent="0.2">
      <c r="A181" s="118"/>
      <c r="B181" s="118"/>
      <c r="C181" s="99"/>
      <c r="D181" s="119"/>
      <c r="E181" s="99"/>
      <c r="F181" s="99"/>
      <c r="G181" s="99"/>
      <c r="H181" s="99"/>
      <c r="I181" s="99"/>
      <c r="J181" s="99"/>
      <c r="K181" s="99"/>
      <c r="L181" s="99"/>
      <c r="M181" s="99"/>
      <c r="N181" s="99"/>
      <c r="O181" s="99"/>
      <c r="P181" s="99"/>
      <c r="Q181" s="99"/>
      <c r="R181" s="99"/>
      <c r="S181" s="99"/>
      <c r="T181" s="99"/>
      <c r="U181" s="99"/>
      <c r="V181" s="99"/>
      <c r="W181" s="99"/>
      <c r="X181" s="99"/>
      <c r="Y181" s="99"/>
      <c r="Z181" s="66"/>
    </row>
    <row r="182" spans="1:26" ht="12.75" customHeight="1" x14ac:dyDescent="0.2">
      <c r="A182" s="118"/>
      <c r="B182" s="118"/>
      <c r="C182" s="99"/>
      <c r="D182" s="119"/>
      <c r="E182" s="99"/>
      <c r="F182" s="99"/>
      <c r="G182" s="99"/>
      <c r="H182" s="99"/>
      <c r="I182" s="99"/>
      <c r="J182" s="99"/>
      <c r="K182" s="99"/>
      <c r="L182" s="99"/>
      <c r="M182" s="99"/>
      <c r="N182" s="99"/>
      <c r="O182" s="99"/>
      <c r="P182" s="99"/>
      <c r="Q182" s="99"/>
      <c r="R182" s="99"/>
      <c r="S182" s="99"/>
      <c r="T182" s="99"/>
      <c r="U182" s="99"/>
      <c r="V182" s="99"/>
      <c r="W182" s="99"/>
      <c r="X182" s="99"/>
      <c r="Y182" s="99"/>
      <c r="Z182" s="66"/>
    </row>
    <row r="183" spans="1:26" ht="12.75" customHeight="1" x14ac:dyDescent="0.2">
      <c r="A183" s="118"/>
      <c r="B183" s="118"/>
      <c r="C183" s="99"/>
      <c r="D183" s="119"/>
      <c r="E183" s="99"/>
      <c r="F183" s="99"/>
      <c r="G183" s="99"/>
      <c r="H183" s="99"/>
      <c r="I183" s="99"/>
      <c r="J183" s="99"/>
      <c r="K183" s="99"/>
      <c r="L183" s="99"/>
      <c r="M183" s="99"/>
      <c r="N183" s="99"/>
      <c r="O183" s="99"/>
      <c r="P183" s="99"/>
      <c r="Q183" s="99"/>
      <c r="R183" s="99"/>
      <c r="S183" s="99"/>
      <c r="T183" s="99"/>
      <c r="U183" s="99"/>
      <c r="V183" s="99"/>
      <c r="W183" s="99"/>
      <c r="X183" s="99"/>
      <c r="Y183" s="99"/>
      <c r="Z183" s="66"/>
    </row>
    <row r="184" spans="1:26" ht="12.75" customHeight="1" x14ac:dyDescent="0.2">
      <c r="A184" s="118"/>
      <c r="B184" s="118"/>
      <c r="C184" s="99"/>
      <c r="D184" s="119"/>
      <c r="E184" s="99"/>
      <c r="F184" s="99"/>
      <c r="G184" s="99"/>
      <c r="H184" s="99"/>
      <c r="I184" s="99"/>
      <c r="J184" s="99"/>
      <c r="K184" s="99"/>
      <c r="L184" s="99"/>
      <c r="M184" s="99"/>
      <c r="N184" s="99"/>
      <c r="O184" s="99"/>
      <c r="P184" s="99"/>
      <c r="Q184" s="99"/>
      <c r="R184" s="99"/>
      <c r="S184" s="99"/>
      <c r="T184" s="99"/>
      <c r="U184" s="99"/>
      <c r="V184" s="99"/>
      <c r="W184" s="99"/>
      <c r="X184" s="99"/>
      <c r="Y184" s="99"/>
      <c r="Z184" s="66"/>
    </row>
    <row r="185" spans="1:26" ht="12.75" customHeight="1" x14ac:dyDescent="0.2">
      <c r="A185" s="118"/>
      <c r="B185" s="118"/>
      <c r="C185" s="99"/>
      <c r="D185" s="119"/>
      <c r="E185" s="99"/>
      <c r="F185" s="99"/>
      <c r="G185" s="99"/>
      <c r="H185" s="99"/>
      <c r="I185" s="99"/>
      <c r="J185" s="99"/>
      <c r="K185" s="99"/>
      <c r="L185" s="99"/>
      <c r="M185" s="99"/>
      <c r="N185" s="99"/>
      <c r="O185" s="99"/>
      <c r="P185" s="99"/>
      <c r="Q185" s="99"/>
      <c r="R185" s="99"/>
      <c r="S185" s="99"/>
      <c r="T185" s="99"/>
      <c r="U185" s="99"/>
      <c r="V185" s="99"/>
      <c r="W185" s="99"/>
      <c r="X185" s="99"/>
      <c r="Y185" s="99"/>
      <c r="Z185" s="66"/>
    </row>
    <row r="186" spans="1:26" ht="12.75" customHeight="1" x14ac:dyDescent="0.2">
      <c r="A186" s="118"/>
      <c r="B186" s="118"/>
      <c r="C186" s="99"/>
      <c r="D186" s="119"/>
      <c r="E186" s="99"/>
      <c r="F186" s="99"/>
      <c r="G186" s="99"/>
      <c r="H186" s="99"/>
      <c r="I186" s="99"/>
      <c r="J186" s="99"/>
      <c r="K186" s="99"/>
      <c r="L186" s="99"/>
      <c r="M186" s="99"/>
      <c r="N186" s="99"/>
      <c r="O186" s="99"/>
      <c r="P186" s="99"/>
      <c r="Q186" s="99"/>
      <c r="R186" s="99"/>
      <c r="S186" s="99"/>
      <c r="T186" s="99"/>
      <c r="U186" s="99"/>
      <c r="V186" s="99"/>
      <c r="W186" s="99"/>
      <c r="X186" s="99"/>
      <c r="Y186" s="99"/>
      <c r="Z186" s="66"/>
    </row>
    <row r="187" spans="1:26" ht="12.75" customHeight="1" x14ac:dyDescent="0.2">
      <c r="A187" s="118"/>
      <c r="B187" s="118"/>
      <c r="C187" s="99"/>
      <c r="D187" s="119"/>
      <c r="E187" s="99"/>
      <c r="F187" s="99"/>
      <c r="G187" s="99"/>
      <c r="H187" s="99"/>
      <c r="I187" s="99"/>
      <c r="J187" s="99"/>
      <c r="K187" s="99"/>
      <c r="L187" s="99"/>
      <c r="M187" s="99"/>
      <c r="N187" s="99"/>
      <c r="O187" s="99"/>
      <c r="P187" s="99"/>
      <c r="Q187" s="99"/>
      <c r="R187" s="99"/>
      <c r="S187" s="99"/>
      <c r="T187" s="99"/>
      <c r="U187" s="99"/>
      <c r="V187" s="99"/>
      <c r="W187" s="99"/>
      <c r="X187" s="99"/>
      <c r="Y187" s="99"/>
      <c r="Z187" s="66"/>
    </row>
    <row r="188" spans="1:26" ht="12.75" customHeight="1" x14ac:dyDescent="0.2">
      <c r="A188" s="118"/>
      <c r="B188" s="118"/>
      <c r="C188" s="99"/>
      <c r="D188" s="119"/>
      <c r="E188" s="99"/>
      <c r="F188" s="99"/>
      <c r="G188" s="99"/>
      <c r="H188" s="99"/>
      <c r="I188" s="99"/>
      <c r="J188" s="99"/>
      <c r="K188" s="99"/>
      <c r="L188" s="99"/>
      <c r="M188" s="99"/>
      <c r="N188" s="99"/>
      <c r="O188" s="99"/>
      <c r="P188" s="99"/>
      <c r="Q188" s="99"/>
      <c r="R188" s="99"/>
      <c r="S188" s="99"/>
      <c r="T188" s="99"/>
      <c r="U188" s="99"/>
      <c r="V188" s="99"/>
      <c r="W188" s="99"/>
      <c r="X188" s="99"/>
      <c r="Y188" s="99"/>
      <c r="Z188" s="66"/>
    </row>
    <row r="189" spans="1:26" ht="12.75" customHeight="1" x14ac:dyDescent="0.2">
      <c r="A189" s="118"/>
      <c r="B189" s="118"/>
      <c r="C189" s="99"/>
      <c r="D189" s="119"/>
      <c r="E189" s="99"/>
      <c r="F189" s="99"/>
      <c r="G189" s="99"/>
      <c r="H189" s="99"/>
      <c r="I189" s="99"/>
      <c r="J189" s="99"/>
      <c r="K189" s="99"/>
      <c r="L189" s="99"/>
      <c r="M189" s="99"/>
      <c r="N189" s="99"/>
      <c r="O189" s="99"/>
      <c r="P189" s="99"/>
      <c r="Q189" s="99"/>
      <c r="R189" s="99"/>
      <c r="S189" s="99"/>
      <c r="T189" s="99"/>
      <c r="U189" s="99"/>
      <c r="V189" s="99"/>
      <c r="W189" s="99"/>
      <c r="X189" s="99"/>
      <c r="Y189" s="99"/>
      <c r="Z189" s="66"/>
    </row>
    <row r="190" spans="1:26" ht="12.75" customHeight="1" x14ac:dyDescent="0.2">
      <c r="A190" s="118"/>
      <c r="B190" s="118"/>
      <c r="C190" s="99"/>
      <c r="D190" s="119"/>
      <c r="E190" s="99"/>
      <c r="F190" s="99"/>
      <c r="G190" s="99"/>
      <c r="H190" s="99"/>
      <c r="I190" s="99"/>
      <c r="J190" s="99"/>
      <c r="K190" s="99"/>
      <c r="L190" s="99"/>
      <c r="M190" s="99"/>
      <c r="N190" s="99"/>
      <c r="O190" s="99"/>
      <c r="P190" s="99"/>
      <c r="Q190" s="99"/>
      <c r="R190" s="99"/>
      <c r="S190" s="99"/>
      <c r="T190" s="99"/>
      <c r="U190" s="99"/>
      <c r="V190" s="99"/>
      <c r="W190" s="99"/>
      <c r="X190" s="99"/>
      <c r="Y190" s="99"/>
      <c r="Z190" s="66"/>
    </row>
    <row r="191" spans="1:26" ht="12.75" customHeight="1" x14ac:dyDescent="0.2">
      <c r="A191" s="118"/>
      <c r="B191" s="118"/>
      <c r="C191" s="99"/>
      <c r="D191" s="119"/>
      <c r="E191" s="99"/>
      <c r="F191" s="99"/>
      <c r="G191" s="99"/>
      <c r="H191" s="99"/>
      <c r="I191" s="99"/>
      <c r="J191" s="99"/>
      <c r="K191" s="99"/>
      <c r="L191" s="99"/>
      <c r="M191" s="99"/>
      <c r="N191" s="99"/>
      <c r="O191" s="99"/>
      <c r="P191" s="99"/>
      <c r="Q191" s="99"/>
      <c r="R191" s="99"/>
      <c r="S191" s="99"/>
      <c r="T191" s="99"/>
      <c r="U191" s="99"/>
      <c r="V191" s="99"/>
      <c r="W191" s="99"/>
      <c r="X191" s="99"/>
      <c r="Y191" s="99"/>
      <c r="Z191" s="66"/>
    </row>
    <row r="192" spans="1:26" ht="12.75" customHeight="1" x14ac:dyDescent="0.2">
      <c r="A192" s="118"/>
      <c r="B192" s="118"/>
      <c r="C192" s="99"/>
      <c r="D192" s="119"/>
      <c r="E192" s="99"/>
      <c r="F192" s="99"/>
      <c r="G192" s="99"/>
      <c r="H192" s="99"/>
      <c r="I192" s="99"/>
      <c r="J192" s="99"/>
      <c r="K192" s="99"/>
      <c r="L192" s="99"/>
      <c r="M192" s="99"/>
      <c r="N192" s="99"/>
      <c r="O192" s="99"/>
      <c r="P192" s="99"/>
      <c r="Q192" s="99"/>
      <c r="R192" s="99"/>
      <c r="S192" s="99"/>
      <c r="T192" s="99"/>
      <c r="U192" s="99"/>
      <c r="V192" s="99"/>
      <c r="W192" s="99"/>
      <c r="X192" s="99"/>
      <c r="Y192" s="99"/>
      <c r="Z192" s="66"/>
    </row>
    <row r="193" spans="1:26" ht="12.75" customHeight="1" x14ac:dyDescent="0.2">
      <c r="A193" s="118"/>
      <c r="B193" s="118"/>
      <c r="C193" s="99"/>
      <c r="D193" s="119"/>
      <c r="E193" s="99"/>
      <c r="F193" s="99"/>
      <c r="G193" s="99"/>
      <c r="H193" s="99"/>
      <c r="I193" s="99"/>
      <c r="J193" s="99"/>
      <c r="K193" s="99"/>
      <c r="L193" s="99"/>
      <c r="M193" s="99"/>
      <c r="N193" s="99"/>
      <c r="O193" s="99"/>
      <c r="P193" s="99"/>
      <c r="Q193" s="99"/>
      <c r="R193" s="99"/>
      <c r="S193" s="99"/>
      <c r="T193" s="99"/>
      <c r="U193" s="99"/>
      <c r="V193" s="99"/>
      <c r="W193" s="99"/>
      <c r="X193" s="99"/>
      <c r="Y193" s="99"/>
      <c r="Z193" s="66"/>
    </row>
    <row r="194" spans="1:26" ht="12.75" customHeight="1" x14ac:dyDescent="0.2">
      <c r="A194" s="118"/>
      <c r="B194" s="118"/>
      <c r="C194" s="99"/>
      <c r="D194" s="119"/>
      <c r="E194" s="99"/>
      <c r="F194" s="99"/>
      <c r="G194" s="99"/>
      <c r="H194" s="99"/>
      <c r="I194" s="99"/>
      <c r="J194" s="99"/>
      <c r="K194" s="99"/>
      <c r="L194" s="99"/>
      <c r="M194" s="99"/>
      <c r="N194" s="99"/>
      <c r="O194" s="99"/>
      <c r="P194" s="99"/>
      <c r="Q194" s="99"/>
      <c r="R194" s="99"/>
      <c r="S194" s="99"/>
      <c r="T194" s="99"/>
      <c r="U194" s="99"/>
      <c r="V194" s="99"/>
      <c r="W194" s="99"/>
      <c r="X194" s="99"/>
      <c r="Y194" s="99"/>
      <c r="Z194" s="66"/>
    </row>
    <row r="195" spans="1:26" ht="12.75" customHeight="1" x14ac:dyDescent="0.2">
      <c r="A195" s="118"/>
      <c r="B195" s="118"/>
      <c r="C195" s="99"/>
      <c r="D195" s="119"/>
      <c r="E195" s="99"/>
      <c r="F195" s="99"/>
      <c r="G195" s="99"/>
      <c r="H195" s="99"/>
      <c r="I195" s="99"/>
      <c r="J195" s="99"/>
      <c r="K195" s="99"/>
      <c r="L195" s="99"/>
      <c r="M195" s="99"/>
      <c r="N195" s="99"/>
      <c r="O195" s="99"/>
      <c r="P195" s="99"/>
      <c r="Q195" s="99"/>
      <c r="R195" s="99"/>
      <c r="S195" s="99"/>
      <c r="T195" s="99"/>
      <c r="U195" s="99"/>
      <c r="V195" s="99"/>
      <c r="W195" s="99"/>
      <c r="X195" s="99"/>
      <c r="Y195" s="99"/>
      <c r="Z195" s="66"/>
    </row>
    <row r="196" spans="1:26" ht="12.75" customHeight="1" x14ac:dyDescent="0.2">
      <c r="A196" s="118"/>
      <c r="B196" s="118"/>
      <c r="C196" s="99"/>
      <c r="D196" s="119"/>
      <c r="E196" s="99"/>
      <c r="F196" s="99"/>
      <c r="G196" s="99"/>
      <c r="H196" s="99"/>
      <c r="I196" s="99"/>
      <c r="J196" s="99"/>
      <c r="K196" s="99"/>
      <c r="L196" s="99"/>
      <c r="M196" s="99"/>
      <c r="N196" s="99"/>
      <c r="O196" s="99"/>
      <c r="P196" s="99"/>
      <c r="Q196" s="99"/>
      <c r="R196" s="99"/>
      <c r="S196" s="99"/>
      <c r="T196" s="99"/>
      <c r="U196" s="99"/>
      <c r="V196" s="99"/>
      <c r="W196" s="99"/>
      <c r="X196" s="99"/>
      <c r="Y196" s="99"/>
      <c r="Z196" s="66"/>
    </row>
    <row r="197" spans="1:26" ht="12.75" customHeight="1" x14ac:dyDescent="0.2">
      <c r="A197" s="118"/>
      <c r="B197" s="118"/>
      <c r="C197" s="99"/>
      <c r="D197" s="119"/>
      <c r="E197" s="99"/>
      <c r="F197" s="99"/>
      <c r="G197" s="99"/>
      <c r="H197" s="99"/>
      <c r="I197" s="99"/>
      <c r="J197" s="99"/>
      <c r="K197" s="99"/>
      <c r="L197" s="99"/>
      <c r="M197" s="99"/>
      <c r="N197" s="99"/>
      <c r="O197" s="99"/>
      <c r="P197" s="99"/>
      <c r="Q197" s="99"/>
      <c r="R197" s="99"/>
      <c r="S197" s="99"/>
      <c r="T197" s="99"/>
      <c r="U197" s="99"/>
      <c r="V197" s="99"/>
      <c r="W197" s="99"/>
      <c r="X197" s="99"/>
      <c r="Y197" s="99"/>
      <c r="Z197" s="66"/>
    </row>
    <row r="198" spans="1:26" ht="12.75" customHeight="1" x14ac:dyDescent="0.2">
      <c r="A198" s="118"/>
      <c r="B198" s="118"/>
      <c r="C198" s="99"/>
      <c r="D198" s="119"/>
      <c r="E198" s="99"/>
      <c r="F198" s="99"/>
      <c r="G198" s="99"/>
      <c r="H198" s="99"/>
      <c r="I198" s="99"/>
      <c r="J198" s="99"/>
      <c r="K198" s="99"/>
      <c r="L198" s="99"/>
      <c r="M198" s="99"/>
      <c r="N198" s="99"/>
      <c r="O198" s="99"/>
      <c r="P198" s="99"/>
      <c r="Q198" s="99"/>
      <c r="R198" s="99"/>
      <c r="S198" s="99"/>
      <c r="T198" s="99"/>
      <c r="U198" s="99"/>
      <c r="V198" s="99"/>
      <c r="W198" s="99"/>
      <c r="X198" s="99"/>
      <c r="Y198" s="99"/>
      <c r="Z198" s="66"/>
    </row>
    <row r="199" spans="1:26" ht="12.75" customHeight="1" x14ac:dyDescent="0.2">
      <c r="A199" s="118"/>
      <c r="B199" s="118"/>
      <c r="C199" s="99"/>
      <c r="D199" s="119"/>
      <c r="E199" s="99"/>
      <c r="F199" s="99"/>
      <c r="G199" s="99"/>
      <c r="H199" s="99"/>
      <c r="I199" s="99"/>
      <c r="J199" s="99"/>
      <c r="K199" s="99"/>
      <c r="L199" s="99"/>
      <c r="M199" s="99"/>
      <c r="N199" s="99"/>
      <c r="O199" s="99"/>
      <c r="P199" s="99"/>
      <c r="Q199" s="99"/>
      <c r="R199" s="99"/>
      <c r="S199" s="99"/>
      <c r="T199" s="99"/>
      <c r="U199" s="99"/>
      <c r="V199" s="99"/>
      <c r="W199" s="99"/>
      <c r="X199" s="99"/>
      <c r="Y199" s="99"/>
      <c r="Z199" s="66"/>
    </row>
    <row r="200" spans="1:26" ht="12.75" customHeight="1" x14ac:dyDescent="0.2">
      <c r="A200" s="118"/>
      <c r="B200" s="118"/>
      <c r="C200" s="99"/>
      <c r="D200" s="119"/>
      <c r="E200" s="99"/>
      <c r="F200" s="99"/>
      <c r="G200" s="99"/>
      <c r="H200" s="99"/>
      <c r="I200" s="99"/>
      <c r="J200" s="99"/>
      <c r="K200" s="99"/>
      <c r="L200" s="99"/>
      <c r="M200" s="99"/>
      <c r="N200" s="99"/>
      <c r="O200" s="99"/>
      <c r="P200" s="99"/>
      <c r="Q200" s="99"/>
      <c r="R200" s="99"/>
      <c r="S200" s="99"/>
      <c r="T200" s="99"/>
      <c r="U200" s="99"/>
      <c r="V200" s="99"/>
      <c r="W200" s="99"/>
      <c r="X200" s="99"/>
      <c r="Y200" s="99"/>
      <c r="Z200" s="66"/>
    </row>
    <row r="201" spans="1:26" ht="12.75" customHeight="1" x14ac:dyDescent="0.2">
      <c r="A201" s="118"/>
      <c r="B201" s="118"/>
      <c r="C201" s="99"/>
      <c r="D201" s="119"/>
      <c r="E201" s="99"/>
      <c r="F201" s="99"/>
      <c r="G201" s="99"/>
      <c r="H201" s="99"/>
      <c r="I201" s="99"/>
      <c r="J201" s="99"/>
      <c r="K201" s="99"/>
      <c r="L201" s="99"/>
      <c r="M201" s="99"/>
      <c r="N201" s="99"/>
      <c r="O201" s="99"/>
      <c r="P201" s="99"/>
      <c r="Q201" s="99"/>
      <c r="R201" s="99"/>
      <c r="S201" s="99"/>
      <c r="T201" s="99"/>
      <c r="U201" s="99"/>
      <c r="V201" s="99"/>
      <c r="W201" s="99"/>
      <c r="X201" s="99"/>
      <c r="Y201" s="99"/>
      <c r="Z201" s="66"/>
    </row>
    <row r="202" spans="1:26" ht="12.75" customHeight="1" x14ac:dyDescent="0.2">
      <c r="A202" s="118"/>
      <c r="B202" s="118"/>
      <c r="C202" s="99"/>
      <c r="D202" s="119"/>
      <c r="E202" s="99"/>
      <c r="F202" s="99"/>
      <c r="G202" s="99"/>
      <c r="H202" s="99"/>
      <c r="I202" s="99"/>
      <c r="J202" s="99"/>
      <c r="K202" s="99"/>
      <c r="L202" s="99"/>
      <c r="M202" s="99"/>
      <c r="N202" s="99"/>
      <c r="O202" s="99"/>
      <c r="P202" s="99"/>
      <c r="Q202" s="99"/>
      <c r="R202" s="99"/>
      <c r="S202" s="99"/>
      <c r="T202" s="99"/>
      <c r="U202" s="99"/>
      <c r="V202" s="99"/>
      <c r="W202" s="99"/>
      <c r="X202" s="99"/>
      <c r="Y202" s="99"/>
      <c r="Z202" s="66"/>
    </row>
    <row r="203" spans="1:26" ht="12.75" customHeight="1" x14ac:dyDescent="0.2">
      <c r="A203" s="118"/>
      <c r="B203" s="118"/>
      <c r="C203" s="99"/>
      <c r="D203" s="119"/>
      <c r="E203" s="99"/>
      <c r="F203" s="99"/>
      <c r="G203" s="99"/>
      <c r="H203" s="99"/>
      <c r="I203" s="99"/>
      <c r="J203" s="99"/>
      <c r="K203" s="99"/>
      <c r="L203" s="99"/>
      <c r="M203" s="99"/>
      <c r="N203" s="99"/>
      <c r="O203" s="99"/>
      <c r="P203" s="99"/>
      <c r="Q203" s="99"/>
      <c r="R203" s="99"/>
      <c r="S203" s="99"/>
      <c r="T203" s="99"/>
      <c r="U203" s="99"/>
      <c r="V203" s="99"/>
      <c r="W203" s="99"/>
      <c r="X203" s="99"/>
      <c r="Y203" s="99"/>
      <c r="Z203" s="66"/>
    </row>
    <row r="204" spans="1:26" ht="12.75" customHeight="1" x14ac:dyDescent="0.2">
      <c r="A204" s="118"/>
      <c r="B204" s="118"/>
      <c r="C204" s="99"/>
      <c r="D204" s="119"/>
      <c r="E204" s="99"/>
      <c r="F204" s="99"/>
      <c r="G204" s="99"/>
      <c r="H204" s="99"/>
      <c r="I204" s="99"/>
      <c r="J204" s="99"/>
      <c r="K204" s="99"/>
      <c r="L204" s="99"/>
      <c r="M204" s="99"/>
      <c r="N204" s="99"/>
      <c r="O204" s="99"/>
      <c r="P204" s="99"/>
      <c r="Q204" s="99"/>
      <c r="R204" s="99"/>
      <c r="S204" s="99"/>
      <c r="T204" s="99"/>
      <c r="U204" s="99"/>
      <c r="V204" s="99"/>
      <c r="W204" s="99"/>
      <c r="X204" s="99"/>
      <c r="Y204" s="99"/>
      <c r="Z204" s="66"/>
    </row>
    <row r="205" spans="1:26" ht="12.75" customHeight="1" x14ac:dyDescent="0.2">
      <c r="A205" s="118"/>
      <c r="B205" s="118"/>
      <c r="C205" s="99"/>
      <c r="D205" s="119"/>
      <c r="E205" s="99"/>
      <c r="F205" s="99"/>
      <c r="G205" s="99"/>
      <c r="H205" s="99"/>
      <c r="I205" s="99"/>
      <c r="J205" s="99"/>
      <c r="K205" s="99"/>
      <c r="L205" s="99"/>
      <c r="M205" s="99"/>
      <c r="N205" s="99"/>
      <c r="O205" s="99"/>
      <c r="P205" s="99"/>
      <c r="Q205" s="99"/>
      <c r="R205" s="99"/>
      <c r="S205" s="99"/>
      <c r="T205" s="99"/>
      <c r="U205" s="99"/>
      <c r="V205" s="99"/>
      <c r="W205" s="99"/>
      <c r="X205" s="99"/>
      <c r="Y205" s="99"/>
      <c r="Z205" s="66"/>
    </row>
    <row r="206" spans="1:26" ht="12.75" customHeight="1" x14ac:dyDescent="0.2">
      <c r="A206" s="118"/>
      <c r="B206" s="118"/>
      <c r="C206" s="99"/>
      <c r="D206" s="119"/>
      <c r="E206" s="99"/>
      <c r="F206" s="99"/>
      <c r="G206" s="99"/>
      <c r="H206" s="99"/>
      <c r="I206" s="99"/>
      <c r="J206" s="99"/>
      <c r="K206" s="99"/>
      <c r="L206" s="99"/>
      <c r="M206" s="99"/>
      <c r="N206" s="99"/>
      <c r="O206" s="99"/>
      <c r="P206" s="99"/>
      <c r="Q206" s="99"/>
      <c r="R206" s="99"/>
      <c r="S206" s="99"/>
      <c r="T206" s="99"/>
      <c r="U206" s="99"/>
      <c r="V206" s="99"/>
      <c r="W206" s="99"/>
      <c r="X206" s="99"/>
      <c r="Y206" s="99"/>
      <c r="Z206" s="66"/>
    </row>
    <row r="207" spans="1:26" ht="12.75" customHeight="1" x14ac:dyDescent="0.2">
      <c r="A207" s="118"/>
      <c r="B207" s="118"/>
      <c r="C207" s="99"/>
      <c r="D207" s="119"/>
      <c r="E207" s="99"/>
      <c r="F207" s="99"/>
      <c r="G207" s="99"/>
      <c r="H207" s="99"/>
      <c r="I207" s="99"/>
      <c r="J207" s="99"/>
      <c r="K207" s="99"/>
      <c r="L207" s="99"/>
      <c r="M207" s="99"/>
      <c r="N207" s="99"/>
      <c r="O207" s="99"/>
      <c r="P207" s="99"/>
      <c r="Q207" s="99"/>
      <c r="R207" s="99"/>
      <c r="S207" s="99"/>
      <c r="T207" s="99"/>
      <c r="U207" s="99"/>
      <c r="V207" s="99"/>
      <c r="W207" s="99"/>
      <c r="X207" s="99"/>
      <c r="Y207" s="99"/>
      <c r="Z207" s="66"/>
    </row>
    <row r="208" spans="1:26" ht="12.75" customHeight="1" x14ac:dyDescent="0.2">
      <c r="A208" s="118"/>
      <c r="B208" s="118"/>
      <c r="C208" s="99"/>
      <c r="D208" s="119"/>
      <c r="E208" s="99"/>
      <c r="F208" s="99"/>
      <c r="G208" s="99"/>
      <c r="H208" s="99"/>
      <c r="I208" s="99"/>
      <c r="J208" s="99"/>
      <c r="K208" s="99"/>
      <c r="L208" s="99"/>
      <c r="M208" s="99"/>
      <c r="N208" s="99"/>
      <c r="O208" s="99"/>
      <c r="P208" s="99"/>
      <c r="Q208" s="99"/>
      <c r="R208" s="99"/>
      <c r="S208" s="99"/>
      <c r="T208" s="99"/>
      <c r="U208" s="99"/>
      <c r="V208" s="99"/>
      <c r="W208" s="99"/>
      <c r="X208" s="99"/>
      <c r="Y208" s="99"/>
      <c r="Z208" s="66"/>
    </row>
    <row r="209" spans="1:26" ht="12.75" customHeight="1" x14ac:dyDescent="0.2">
      <c r="A209" s="118"/>
      <c r="B209" s="118"/>
      <c r="C209" s="99"/>
      <c r="D209" s="119"/>
      <c r="E209" s="99"/>
      <c r="F209" s="99"/>
      <c r="G209" s="99"/>
      <c r="H209" s="99"/>
      <c r="I209" s="99"/>
      <c r="J209" s="99"/>
      <c r="K209" s="99"/>
      <c r="L209" s="99"/>
      <c r="M209" s="99"/>
      <c r="N209" s="99"/>
      <c r="O209" s="99"/>
      <c r="P209" s="99"/>
      <c r="Q209" s="99"/>
      <c r="R209" s="99"/>
      <c r="S209" s="99"/>
      <c r="T209" s="99"/>
      <c r="U209" s="99"/>
      <c r="V209" s="99"/>
      <c r="W209" s="99"/>
      <c r="X209" s="99"/>
      <c r="Y209" s="99"/>
      <c r="Z209" s="66"/>
    </row>
    <row r="210" spans="1:26" ht="12.75" customHeight="1" x14ac:dyDescent="0.2">
      <c r="A210" s="118"/>
      <c r="B210" s="118"/>
      <c r="C210" s="99"/>
      <c r="D210" s="119"/>
      <c r="E210" s="99"/>
      <c r="F210" s="99"/>
      <c r="G210" s="99"/>
      <c r="H210" s="99"/>
      <c r="I210" s="99"/>
      <c r="J210" s="99"/>
      <c r="K210" s="99"/>
      <c r="L210" s="99"/>
      <c r="M210" s="99"/>
      <c r="N210" s="99"/>
      <c r="O210" s="99"/>
      <c r="P210" s="99"/>
      <c r="Q210" s="99"/>
      <c r="R210" s="99"/>
      <c r="S210" s="99"/>
      <c r="T210" s="99"/>
      <c r="U210" s="99"/>
      <c r="V210" s="99"/>
      <c r="W210" s="99"/>
      <c r="X210" s="99"/>
      <c r="Y210" s="99"/>
      <c r="Z210" s="66"/>
    </row>
    <row r="211" spans="1:26" ht="12.75" customHeight="1" x14ac:dyDescent="0.2">
      <c r="A211" s="118"/>
      <c r="B211" s="118"/>
      <c r="C211" s="99"/>
      <c r="D211" s="119"/>
      <c r="E211" s="99"/>
      <c r="F211" s="99"/>
      <c r="G211" s="99"/>
      <c r="H211" s="99"/>
      <c r="I211" s="99"/>
      <c r="J211" s="99"/>
      <c r="K211" s="99"/>
      <c r="L211" s="99"/>
      <c r="M211" s="99"/>
      <c r="N211" s="99"/>
      <c r="O211" s="99"/>
      <c r="P211" s="99"/>
      <c r="Q211" s="99"/>
      <c r="R211" s="99"/>
      <c r="S211" s="99"/>
      <c r="T211" s="99"/>
      <c r="U211" s="99"/>
      <c r="V211" s="99"/>
      <c r="W211" s="99"/>
      <c r="X211" s="99"/>
      <c r="Y211" s="99"/>
      <c r="Z211" s="66"/>
    </row>
    <row r="212" spans="1:26" ht="12.75" customHeight="1" x14ac:dyDescent="0.2">
      <c r="A212" s="118"/>
      <c r="B212" s="118"/>
      <c r="C212" s="99"/>
      <c r="D212" s="119"/>
      <c r="E212" s="99"/>
      <c r="F212" s="99"/>
      <c r="G212" s="99"/>
      <c r="H212" s="99"/>
      <c r="I212" s="99"/>
      <c r="J212" s="99"/>
      <c r="K212" s="99"/>
      <c r="L212" s="99"/>
      <c r="M212" s="99"/>
      <c r="N212" s="99"/>
      <c r="O212" s="99"/>
      <c r="P212" s="99"/>
      <c r="Q212" s="99"/>
      <c r="R212" s="99"/>
      <c r="S212" s="99"/>
      <c r="T212" s="99"/>
      <c r="U212" s="99"/>
      <c r="V212" s="99"/>
      <c r="W212" s="99"/>
      <c r="X212" s="99"/>
      <c r="Y212" s="99"/>
      <c r="Z212" s="66"/>
    </row>
    <row r="213" spans="1:26" ht="12.75" customHeight="1" x14ac:dyDescent="0.2">
      <c r="A213" s="118"/>
      <c r="B213" s="118"/>
      <c r="C213" s="99"/>
      <c r="D213" s="119"/>
      <c r="E213" s="99"/>
      <c r="F213" s="99"/>
      <c r="G213" s="99"/>
      <c r="H213" s="99"/>
      <c r="I213" s="99"/>
      <c r="J213" s="99"/>
      <c r="K213" s="99"/>
      <c r="L213" s="99"/>
      <c r="M213" s="99"/>
      <c r="N213" s="99"/>
      <c r="O213" s="99"/>
      <c r="P213" s="99"/>
      <c r="Q213" s="99"/>
      <c r="R213" s="99"/>
      <c r="S213" s="99"/>
      <c r="T213" s="99"/>
      <c r="U213" s="99"/>
      <c r="V213" s="99"/>
      <c r="W213" s="99"/>
      <c r="X213" s="99"/>
      <c r="Y213" s="99"/>
      <c r="Z213" s="66"/>
    </row>
    <row r="214" spans="1:26" ht="12.75" customHeight="1" x14ac:dyDescent="0.2">
      <c r="A214" s="118"/>
      <c r="B214" s="118"/>
      <c r="C214" s="99"/>
      <c r="D214" s="119"/>
      <c r="E214" s="99"/>
      <c r="F214" s="99"/>
      <c r="G214" s="99"/>
      <c r="H214" s="99"/>
      <c r="I214" s="99"/>
      <c r="J214" s="99"/>
      <c r="K214" s="99"/>
      <c r="L214" s="99"/>
      <c r="M214" s="99"/>
      <c r="N214" s="99"/>
      <c r="O214" s="99"/>
      <c r="P214" s="99"/>
      <c r="Q214" s="99"/>
      <c r="R214" s="99"/>
      <c r="S214" s="99"/>
      <c r="T214" s="99"/>
      <c r="U214" s="99"/>
      <c r="V214" s="99"/>
      <c r="W214" s="99"/>
      <c r="X214" s="99"/>
      <c r="Y214" s="99"/>
      <c r="Z214" s="66"/>
    </row>
    <row r="215" spans="1:26" ht="12.75" customHeight="1" x14ac:dyDescent="0.2">
      <c r="A215" s="118"/>
      <c r="B215" s="118"/>
      <c r="C215" s="99"/>
      <c r="D215" s="119"/>
      <c r="E215" s="99"/>
      <c r="F215" s="99"/>
      <c r="G215" s="99"/>
      <c r="H215" s="99"/>
      <c r="I215" s="99"/>
      <c r="J215" s="99"/>
      <c r="K215" s="99"/>
      <c r="L215" s="99"/>
      <c r="M215" s="99"/>
      <c r="N215" s="99"/>
      <c r="O215" s="99"/>
      <c r="P215" s="99"/>
      <c r="Q215" s="99"/>
      <c r="R215" s="99"/>
      <c r="S215" s="99"/>
      <c r="T215" s="99"/>
      <c r="U215" s="99"/>
      <c r="V215" s="99"/>
      <c r="W215" s="99"/>
      <c r="X215" s="99"/>
      <c r="Y215" s="99"/>
      <c r="Z215" s="66"/>
    </row>
    <row r="216" spans="1:26" ht="12.75" customHeight="1" x14ac:dyDescent="0.2">
      <c r="A216" s="118"/>
      <c r="B216" s="118"/>
      <c r="C216" s="99"/>
      <c r="D216" s="119"/>
      <c r="E216" s="99"/>
      <c r="F216" s="99"/>
      <c r="G216" s="99"/>
      <c r="H216" s="99"/>
      <c r="I216" s="99"/>
      <c r="J216" s="99"/>
      <c r="K216" s="99"/>
      <c r="L216" s="99"/>
      <c r="M216" s="99"/>
      <c r="N216" s="99"/>
      <c r="O216" s="99"/>
      <c r="P216" s="99"/>
      <c r="Q216" s="99"/>
      <c r="R216" s="99"/>
      <c r="S216" s="99"/>
      <c r="T216" s="99"/>
      <c r="U216" s="99"/>
      <c r="V216" s="99"/>
      <c r="W216" s="99"/>
      <c r="X216" s="99"/>
      <c r="Y216" s="99"/>
      <c r="Z216" s="66"/>
    </row>
    <row r="217" spans="1:26" ht="12.75" customHeight="1" x14ac:dyDescent="0.2">
      <c r="A217" s="118"/>
      <c r="B217" s="118"/>
      <c r="C217" s="99"/>
      <c r="D217" s="119"/>
      <c r="E217" s="99"/>
      <c r="F217" s="99"/>
      <c r="G217" s="99"/>
      <c r="H217" s="99"/>
      <c r="I217" s="99"/>
      <c r="J217" s="99"/>
      <c r="K217" s="99"/>
      <c r="L217" s="99"/>
      <c r="M217" s="99"/>
      <c r="N217" s="99"/>
      <c r="O217" s="99"/>
      <c r="P217" s="99"/>
      <c r="Q217" s="99"/>
      <c r="R217" s="99"/>
      <c r="S217" s="99"/>
      <c r="T217" s="99"/>
      <c r="U217" s="99"/>
      <c r="V217" s="99"/>
      <c r="W217" s="99"/>
      <c r="X217" s="99"/>
      <c r="Y217" s="99"/>
      <c r="Z217" s="66"/>
    </row>
    <row r="218" spans="1:26" ht="12.75" customHeight="1" x14ac:dyDescent="0.2">
      <c r="A218" s="118"/>
      <c r="B218" s="118"/>
      <c r="C218" s="99"/>
      <c r="D218" s="119"/>
      <c r="E218" s="99"/>
      <c r="F218" s="99"/>
      <c r="G218" s="99"/>
      <c r="H218" s="99"/>
      <c r="I218" s="99"/>
      <c r="J218" s="99"/>
      <c r="K218" s="99"/>
      <c r="L218" s="99"/>
      <c r="M218" s="99"/>
      <c r="N218" s="99"/>
      <c r="O218" s="99"/>
      <c r="P218" s="99"/>
      <c r="Q218" s="99"/>
      <c r="R218" s="99"/>
      <c r="S218" s="99"/>
      <c r="T218" s="99"/>
      <c r="U218" s="99"/>
      <c r="V218" s="99"/>
      <c r="W218" s="99"/>
      <c r="X218" s="99"/>
      <c r="Y218" s="99"/>
      <c r="Z218" s="66"/>
    </row>
    <row r="219" spans="1:26" ht="12.75" customHeight="1" x14ac:dyDescent="0.2">
      <c r="A219" s="118"/>
      <c r="B219" s="118"/>
      <c r="C219" s="99"/>
      <c r="D219" s="119"/>
      <c r="E219" s="99"/>
      <c r="F219" s="99"/>
      <c r="G219" s="99"/>
      <c r="H219" s="99"/>
      <c r="I219" s="99"/>
      <c r="J219" s="99"/>
      <c r="K219" s="99"/>
      <c r="L219" s="99"/>
      <c r="M219" s="99"/>
      <c r="N219" s="99"/>
      <c r="O219" s="99"/>
      <c r="P219" s="99"/>
      <c r="Q219" s="99"/>
      <c r="R219" s="99"/>
      <c r="S219" s="99"/>
      <c r="T219" s="99"/>
      <c r="U219" s="99"/>
      <c r="V219" s="99"/>
      <c r="W219" s="99"/>
      <c r="X219" s="99"/>
      <c r="Y219" s="99"/>
      <c r="Z219" s="66"/>
    </row>
    <row r="220" spans="1:26" ht="12.75" customHeight="1" x14ac:dyDescent="0.2">
      <c r="A220" s="118"/>
      <c r="B220" s="118"/>
      <c r="C220" s="99"/>
      <c r="D220" s="119"/>
      <c r="E220" s="99"/>
      <c r="F220" s="99"/>
      <c r="G220" s="99"/>
      <c r="H220" s="99"/>
      <c r="I220" s="99"/>
      <c r="J220" s="99"/>
      <c r="K220" s="99"/>
      <c r="L220" s="99"/>
      <c r="M220" s="99"/>
      <c r="N220" s="99"/>
      <c r="O220" s="99"/>
      <c r="P220" s="99"/>
      <c r="Q220" s="99"/>
      <c r="R220" s="99"/>
      <c r="S220" s="99"/>
      <c r="T220" s="99"/>
      <c r="U220" s="99"/>
      <c r="V220" s="99"/>
      <c r="W220" s="99"/>
      <c r="X220" s="99"/>
      <c r="Y220" s="99"/>
      <c r="Z220" s="66"/>
    </row>
    <row r="221" spans="1:26" ht="12.75" customHeight="1" x14ac:dyDescent="0.2">
      <c r="A221" s="118"/>
      <c r="B221" s="118"/>
      <c r="C221" s="99"/>
      <c r="D221" s="119"/>
      <c r="E221" s="99"/>
      <c r="F221" s="99"/>
      <c r="G221" s="99"/>
      <c r="H221" s="99"/>
      <c r="I221" s="99"/>
      <c r="J221" s="99"/>
      <c r="K221" s="99"/>
      <c r="L221" s="99"/>
      <c r="M221" s="99"/>
      <c r="N221" s="99"/>
      <c r="O221" s="99"/>
      <c r="P221" s="99"/>
      <c r="Q221" s="99"/>
      <c r="R221" s="99"/>
      <c r="S221" s="99"/>
      <c r="T221" s="99"/>
      <c r="U221" s="99"/>
      <c r="V221" s="99"/>
      <c r="W221" s="99"/>
      <c r="X221" s="99"/>
      <c r="Y221" s="99"/>
      <c r="Z221" s="66"/>
    </row>
    <row r="222" spans="1:26" ht="12.75" customHeight="1" x14ac:dyDescent="0.2">
      <c r="A222" s="118"/>
      <c r="B222" s="118"/>
      <c r="C222" s="99"/>
      <c r="D222" s="119"/>
      <c r="E222" s="99"/>
      <c r="F222" s="99"/>
      <c r="G222" s="99"/>
      <c r="H222" s="99"/>
      <c r="I222" s="99"/>
      <c r="J222" s="99"/>
      <c r="K222" s="99"/>
      <c r="L222" s="99"/>
      <c r="M222" s="99"/>
      <c r="N222" s="99"/>
      <c r="O222" s="99"/>
      <c r="P222" s="99"/>
      <c r="Q222" s="99"/>
      <c r="R222" s="99"/>
      <c r="S222" s="99"/>
      <c r="T222" s="99"/>
      <c r="U222" s="99"/>
      <c r="V222" s="99"/>
      <c r="W222" s="99"/>
      <c r="X222" s="99"/>
      <c r="Y222" s="99"/>
      <c r="Z222" s="66"/>
    </row>
    <row r="223" spans="1:26" ht="12.75" customHeight="1" x14ac:dyDescent="0.2">
      <c r="A223" s="118"/>
      <c r="B223" s="118"/>
      <c r="C223" s="99"/>
      <c r="D223" s="119"/>
      <c r="E223" s="99"/>
      <c r="F223" s="99"/>
      <c r="G223" s="99"/>
      <c r="H223" s="99"/>
      <c r="I223" s="99"/>
      <c r="J223" s="99"/>
      <c r="K223" s="99"/>
      <c r="L223" s="99"/>
      <c r="M223" s="99"/>
      <c r="N223" s="99"/>
      <c r="O223" s="99"/>
      <c r="P223" s="99"/>
      <c r="Q223" s="99"/>
      <c r="R223" s="99"/>
      <c r="S223" s="99"/>
      <c r="T223" s="99"/>
      <c r="U223" s="99"/>
      <c r="V223" s="99"/>
      <c r="W223" s="99"/>
      <c r="X223" s="99"/>
      <c r="Y223" s="99"/>
      <c r="Z223" s="66"/>
    </row>
    <row r="224" spans="1:26" ht="12.75" customHeight="1" x14ac:dyDescent="0.2">
      <c r="A224" s="118"/>
      <c r="B224" s="118"/>
      <c r="C224" s="99"/>
      <c r="D224" s="119"/>
      <c r="E224" s="99"/>
      <c r="F224" s="99"/>
      <c r="G224" s="99"/>
      <c r="H224" s="99"/>
      <c r="I224" s="99"/>
      <c r="J224" s="99"/>
      <c r="K224" s="99"/>
      <c r="L224" s="99"/>
      <c r="M224" s="99"/>
      <c r="N224" s="99"/>
      <c r="O224" s="99"/>
      <c r="P224" s="99"/>
      <c r="Q224" s="99"/>
      <c r="R224" s="99"/>
      <c r="S224" s="99"/>
      <c r="T224" s="99"/>
      <c r="U224" s="99"/>
      <c r="V224" s="99"/>
      <c r="W224" s="99"/>
      <c r="X224" s="99"/>
      <c r="Y224" s="99"/>
      <c r="Z224" s="66"/>
    </row>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sheetData>
  <mergeCells count="14">
    <mergeCell ref="C26:G26"/>
    <mergeCell ref="C32:F32"/>
    <mergeCell ref="A1:G1"/>
    <mergeCell ref="C2:D2"/>
    <mergeCell ref="F2:G2"/>
    <mergeCell ref="C3:G3"/>
    <mergeCell ref="A4:C4"/>
    <mergeCell ref="A5:C5"/>
    <mergeCell ref="A6:C6"/>
    <mergeCell ref="A7:C7"/>
    <mergeCell ref="A8:C8"/>
    <mergeCell ref="A9:C9"/>
    <mergeCell ref="C10:G10"/>
    <mergeCell ref="C25:F25"/>
  </mergeCells>
  <pageMargins left="0.70866141732283472" right="0.70866141732283472" top="0.74803149606299213" bottom="0.74803149606299213" header="0" footer="0"/>
  <pageSetup paperSize="9" scale="44" fitToHeight="0" orientation="landscape" r:id="rId1"/>
  <headerFooter>
    <oddFooter>&amp;RPÁGINA &amp;P DE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FFFF"/>
    <pageSetUpPr fitToPage="1"/>
  </sheetPr>
  <dimension ref="A1:Z967"/>
  <sheetViews>
    <sheetView showGridLines="0" topLeftCell="A3" workbookViewId="0">
      <selection activeCell="A9" sqref="A9:G34"/>
    </sheetView>
  </sheetViews>
  <sheetFormatPr defaultColWidth="12.5703125" defaultRowHeight="15" customHeight="1" outlineLevelRow="1" x14ac:dyDescent="0.2"/>
  <cols>
    <col min="1" max="1" width="8.5703125" customWidth="1"/>
    <col min="2" max="2" width="9.5703125" customWidth="1"/>
    <col min="3" max="3" width="102.5703125" customWidth="1"/>
    <col min="4" max="4" width="4.28515625" customWidth="1"/>
    <col min="5" max="5" width="13.7109375" customWidth="1"/>
    <col min="6" max="6" width="10" customWidth="1"/>
    <col min="7" max="7" width="8.85546875" customWidth="1"/>
    <col min="8" max="8" width="2.85546875" customWidth="1"/>
    <col min="9" max="25" width="8" customWidth="1"/>
    <col min="26" max="26" width="14.42578125" customWidth="1"/>
  </cols>
  <sheetData>
    <row r="1" spans="1:26" ht="12.75" customHeight="1" x14ac:dyDescent="0.2">
      <c r="A1" s="396" t="s">
        <v>131</v>
      </c>
      <c r="B1" s="384"/>
      <c r="C1" s="384"/>
      <c r="D1" s="384"/>
      <c r="E1" s="384"/>
      <c r="F1" s="384"/>
      <c r="G1" s="385"/>
      <c r="H1" s="92"/>
      <c r="I1" s="93"/>
      <c r="J1" s="93"/>
      <c r="K1" s="93"/>
      <c r="L1" s="93"/>
      <c r="M1" s="93"/>
      <c r="N1" s="93"/>
      <c r="O1" s="93"/>
      <c r="P1" s="93"/>
      <c r="Q1" s="93"/>
      <c r="R1" s="93"/>
      <c r="S1" s="93"/>
      <c r="T1" s="93"/>
      <c r="U1" s="93"/>
      <c r="V1" s="93"/>
      <c r="W1" s="93"/>
      <c r="X1" s="93"/>
      <c r="Y1" s="93"/>
      <c r="Z1" s="66"/>
    </row>
    <row r="2" spans="1:26" ht="12.75" customHeight="1" x14ac:dyDescent="0.2">
      <c r="A2" s="127"/>
      <c r="B2" s="93"/>
      <c r="C2" s="418" t="str">
        <f>Resumo!$A$5</f>
        <v>DATA-BASE: SINAPI 05/2024, SABESP 05/2024 ( L.S.: 88,52% | B.D.I.: 26,98%),  Ata de Registro nº84/2024, cotação de mercado</v>
      </c>
      <c r="D2" s="372"/>
      <c r="E2" s="93"/>
      <c r="F2" s="419"/>
      <c r="G2" s="387"/>
      <c r="H2" s="93"/>
      <c r="I2" s="96"/>
      <c r="J2" s="93"/>
      <c r="K2" s="93"/>
      <c r="L2" s="93"/>
      <c r="M2" s="93"/>
      <c r="N2" s="93"/>
      <c r="O2" s="93"/>
      <c r="P2" s="93"/>
      <c r="Q2" s="93"/>
      <c r="R2" s="93"/>
      <c r="S2" s="93"/>
      <c r="T2" s="93"/>
      <c r="U2" s="93"/>
      <c r="V2" s="93"/>
      <c r="W2" s="93"/>
      <c r="X2" s="93"/>
      <c r="Y2" s="93"/>
      <c r="Z2" s="66"/>
    </row>
    <row r="3" spans="1:26" ht="12.75" customHeight="1" x14ac:dyDescent="0.2">
      <c r="A3" s="97" t="s">
        <v>168</v>
      </c>
      <c r="B3" s="129"/>
      <c r="C3" s="420" t="s">
        <v>169</v>
      </c>
      <c r="D3" s="400"/>
      <c r="E3" s="400"/>
      <c r="F3" s="400"/>
      <c r="G3" s="401"/>
      <c r="H3" s="99"/>
      <c r="I3" s="99"/>
      <c r="J3" s="99"/>
      <c r="K3" s="99"/>
      <c r="L3" s="99"/>
      <c r="M3" s="99"/>
      <c r="N3" s="99"/>
      <c r="O3" s="99"/>
      <c r="P3" s="99"/>
      <c r="Q3" s="99"/>
      <c r="R3" s="99"/>
      <c r="S3" s="99"/>
      <c r="T3" s="99"/>
      <c r="U3" s="99"/>
      <c r="V3" s="99"/>
      <c r="W3" s="99"/>
      <c r="X3" s="99"/>
      <c r="Y3" s="99"/>
      <c r="Z3" s="66"/>
    </row>
    <row r="4" spans="1:26" ht="12.75" customHeight="1" x14ac:dyDescent="0.2">
      <c r="A4" s="421" t="s">
        <v>163</v>
      </c>
      <c r="B4" s="403"/>
      <c r="C4" s="404"/>
      <c r="D4" s="120">
        <v>0.4</v>
      </c>
      <c r="E4" s="101" t="s">
        <v>178</v>
      </c>
      <c r="F4" s="101"/>
      <c r="G4" s="102"/>
      <c r="H4" s="99"/>
      <c r="I4" s="99"/>
      <c r="J4" s="99"/>
      <c r="K4" s="99"/>
      <c r="L4" s="99"/>
      <c r="M4" s="99"/>
      <c r="N4" s="99"/>
      <c r="O4" s="99"/>
      <c r="P4" s="99"/>
      <c r="Q4" s="99"/>
      <c r="R4" s="99"/>
      <c r="S4" s="99"/>
      <c r="T4" s="99"/>
      <c r="U4" s="99"/>
      <c r="V4" s="99"/>
      <c r="W4" s="99"/>
      <c r="X4" s="99"/>
      <c r="Y4" s="99"/>
      <c r="Z4" s="66"/>
    </row>
    <row r="5" spans="1:26" ht="12.75" customHeight="1" x14ac:dyDescent="0.2">
      <c r="A5" s="422" t="s">
        <v>136</v>
      </c>
      <c r="B5" s="406"/>
      <c r="C5" s="407"/>
      <c r="D5" s="120">
        <v>0.5</v>
      </c>
      <c r="E5" s="99" t="s">
        <v>178</v>
      </c>
      <c r="F5" s="99"/>
      <c r="G5" s="103"/>
      <c r="H5" s="99"/>
      <c r="I5" s="99"/>
      <c r="J5" s="99"/>
      <c r="K5" s="99"/>
      <c r="L5" s="99"/>
      <c r="M5" s="99"/>
      <c r="N5" s="99"/>
      <c r="O5" s="99"/>
      <c r="P5" s="99"/>
      <c r="Q5" s="99"/>
      <c r="R5" s="99"/>
      <c r="S5" s="99"/>
      <c r="T5" s="99"/>
      <c r="U5" s="99"/>
      <c r="V5" s="99"/>
      <c r="W5" s="99"/>
      <c r="X5" s="99"/>
      <c r="Y5" s="99"/>
      <c r="Z5" s="66"/>
    </row>
    <row r="6" spans="1:26" ht="12.75" customHeight="1" x14ac:dyDescent="0.2">
      <c r="A6" s="425" t="s">
        <v>179</v>
      </c>
      <c r="B6" s="406"/>
      <c r="C6" s="407"/>
      <c r="D6" s="120">
        <v>0.69540000000000002</v>
      </c>
      <c r="E6" s="99" t="s">
        <v>178</v>
      </c>
      <c r="F6" s="99"/>
      <c r="G6" s="103"/>
      <c r="H6" s="99"/>
      <c r="I6" s="99"/>
      <c r="J6" s="99"/>
      <c r="K6" s="99"/>
      <c r="L6" s="99"/>
      <c r="M6" s="99"/>
      <c r="N6" s="99"/>
      <c r="O6" s="99"/>
      <c r="P6" s="99"/>
      <c r="Q6" s="99"/>
      <c r="R6" s="99"/>
      <c r="S6" s="99"/>
      <c r="T6" s="99"/>
      <c r="U6" s="99"/>
      <c r="V6" s="99"/>
      <c r="W6" s="99"/>
      <c r="X6" s="99"/>
      <c r="Y6" s="99"/>
      <c r="Z6" s="66"/>
    </row>
    <row r="7" spans="1:26" ht="12.75" customHeight="1" x14ac:dyDescent="0.2">
      <c r="A7" s="425" t="s">
        <v>170</v>
      </c>
      <c r="B7" s="406"/>
      <c r="C7" s="407"/>
      <c r="D7" s="100">
        <v>0.1</v>
      </c>
      <c r="E7" s="99" t="s">
        <v>178</v>
      </c>
      <c r="F7" s="99"/>
      <c r="G7" s="103"/>
      <c r="H7" s="99"/>
      <c r="I7" s="99"/>
      <c r="J7" s="99"/>
      <c r="K7" s="99"/>
      <c r="L7" s="99"/>
      <c r="M7" s="99"/>
      <c r="N7" s="99"/>
      <c r="O7" s="99"/>
      <c r="P7" s="99"/>
      <c r="Q7" s="99"/>
      <c r="R7" s="99"/>
      <c r="S7" s="99"/>
      <c r="T7" s="99"/>
      <c r="U7" s="99"/>
      <c r="V7" s="99"/>
      <c r="W7" s="99"/>
      <c r="X7" s="99"/>
      <c r="Y7" s="99"/>
      <c r="Z7" s="66"/>
    </row>
    <row r="8" spans="1:26" ht="12.75" customHeight="1" x14ac:dyDescent="0.2">
      <c r="A8" s="422" t="s">
        <v>138</v>
      </c>
      <c r="B8" s="406"/>
      <c r="C8" s="407"/>
      <c r="D8" s="120">
        <v>0.2</v>
      </c>
      <c r="E8" s="99" t="s">
        <v>178</v>
      </c>
      <c r="F8" s="99"/>
      <c r="G8" s="103"/>
      <c r="H8" s="99"/>
      <c r="I8" s="99"/>
      <c r="J8" s="99"/>
      <c r="K8" s="99"/>
      <c r="L8" s="99"/>
      <c r="M8" s="99"/>
      <c r="N8" s="99"/>
      <c r="O8" s="99"/>
      <c r="P8" s="99"/>
      <c r="Q8" s="99"/>
      <c r="R8" s="99"/>
      <c r="S8" s="99"/>
      <c r="T8" s="99"/>
      <c r="U8" s="99"/>
      <c r="V8" s="99"/>
      <c r="W8" s="99"/>
      <c r="X8" s="99"/>
      <c r="Y8" s="99"/>
      <c r="Z8" s="66"/>
    </row>
    <row r="9" spans="1:26" ht="12.75" customHeight="1" x14ac:dyDescent="0.2">
      <c r="A9" s="130" t="str">
        <f>$A$3</f>
        <v>1.3.</v>
      </c>
      <c r="B9" s="131" t="s">
        <v>156</v>
      </c>
      <c r="C9" s="416" t="s">
        <v>180</v>
      </c>
      <c r="D9" s="400"/>
      <c r="E9" s="400"/>
      <c r="F9" s="400"/>
      <c r="G9" s="401"/>
      <c r="H9" s="99"/>
      <c r="I9" s="99"/>
      <c r="J9" s="99"/>
      <c r="K9" s="99"/>
      <c r="L9" s="99"/>
      <c r="M9" s="99"/>
      <c r="N9" s="99"/>
      <c r="O9" s="99"/>
      <c r="P9" s="99"/>
      <c r="Q9" s="99"/>
      <c r="R9" s="99"/>
      <c r="S9" s="99"/>
      <c r="T9" s="99"/>
      <c r="U9" s="99"/>
      <c r="V9" s="99"/>
      <c r="W9" s="99"/>
      <c r="X9" s="99"/>
      <c r="Y9" s="99"/>
      <c r="Z9" s="66"/>
    </row>
    <row r="10" spans="1:26" ht="20.25" customHeight="1" outlineLevel="1" x14ac:dyDescent="0.2">
      <c r="A10" s="132" t="s">
        <v>1</v>
      </c>
      <c r="B10" s="132" t="s">
        <v>2</v>
      </c>
      <c r="C10" s="7" t="s">
        <v>3</v>
      </c>
      <c r="D10" s="8" t="s">
        <v>4</v>
      </c>
      <c r="E10" s="8" t="s">
        <v>146</v>
      </c>
      <c r="F10" s="9" t="s">
        <v>7</v>
      </c>
      <c r="G10" s="8" t="s">
        <v>147</v>
      </c>
      <c r="H10" s="99"/>
      <c r="I10" s="99"/>
      <c r="J10" s="99"/>
      <c r="K10" s="99"/>
      <c r="L10" s="99"/>
      <c r="M10" s="99"/>
      <c r="N10" s="99"/>
      <c r="O10" s="99"/>
      <c r="P10" s="99"/>
      <c r="Q10" s="99"/>
      <c r="R10" s="99"/>
      <c r="S10" s="99"/>
      <c r="T10" s="99"/>
      <c r="U10" s="99"/>
      <c r="V10" s="99"/>
      <c r="W10" s="99"/>
      <c r="X10" s="99"/>
      <c r="Y10" s="99"/>
      <c r="Z10" s="66"/>
    </row>
    <row r="11" spans="1:26" ht="12.75" customHeight="1" outlineLevel="1" x14ac:dyDescent="0.2">
      <c r="A11" s="133">
        <v>1</v>
      </c>
      <c r="B11" s="134"/>
      <c r="C11" s="108" t="s">
        <v>181</v>
      </c>
      <c r="D11" s="109"/>
      <c r="E11" s="110"/>
      <c r="F11" s="64"/>
      <c r="G11" s="64"/>
      <c r="H11" s="99"/>
      <c r="I11" s="99"/>
      <c r="J11" s="99"/>
      <c r="K11" s="99"/>
      <c r="L11" s="99"/>
      <c r="M11" s="99"/>
      <c r="N11" s="99"/>
      <c r="O11" s="99"/>
      <c r="P11" s="99"/>
      <c r="Q11" s="99"/>
      <c r="R11" s="99"/>
      <c r="S11" s="99"/>
      <c r="T11" s="99"/>
      <c r="U11" s="99"/>
      <c r="V11" s="99"/>
      <c r="W11" s="99"/>
      <c r="X11" s="99"/>
      <c r="Y11" s="99"/>
      <c r="Z11" s="66"/>
    </row>
    <row r="12" spans="1:26" ht="12.75" customHeight="1" outlineLevel="1" x14ac:dyDescent="0.2">
      <c r="A12" s="13">
        <v>70180030</v>
      </c>
      <c r="B12" s="19" t="str">
        <f>VLOOKUP(A12,Preco.Unitario!$A$4:$G$104,2,FALSE)</f>
        <v>SABESP</v>
      </c>
      <c r="C12" s="67" t="str">
        <f>VLOOKUP(A12,Preco.Unitario!$A$4:$G$104,3,FALSE)</f>
        <v>DEMOLIÇÃO DE ALVENARIA</v>
      </c>
      <c r="D12" s="62" t="str">
        <f>VLOOKUP(A12,Preco.Unitario!$A$4:$G$104,4,FALSE)</f>
        <v>m³</v>
      </c>
      <c r="E12" s="63">
        <f>ROUNDUP(($D$4)*($D$5)*($D$8),2)</f>
        <v>0.04</v>
      </c>
      <c r="F12" s="64">
        <f>VLOOKUP(A12,Preco.Unitario!$A$4:$G$104,7,FALSE)</f>
        <v>0</v>
      </c>
      <c r="G12" s="64">
        <f t="shared" ref="G12:G16" si="0">E12*F12</f>
        <v>0</v>
      </c>
      <c r="H12" s="99"/>
      <c r="I12" s="99"/>
      <c r="J12" s="99"/>
      <c r="K12" s="99"/>
      <c r="L12" s="99"/>
      <c r="M12" s="99"/>
      <c r="N12" s="99"/>
      <c r="O12" s="99"/>
      <c r="P12" s="99"/>
      <c r="Q12" s="99"/>
      <c r="R12" s="99"/>
      <c r="S12" s="99"/>
      <c r="T12" s="99"/>
      <c r="U12" s="99"/>
      <c r="V12" s="99"/>
      <c r="W12" s="99"/>
      <c r="X12" s="99"/>
      <c r="Y12" s="99"/>
      <c r="Z12" s="66"/>
    </row>
    <row r="13" spans="1:26" ht="12.75" customHeight="1" outlineLevel="1" x14ac:dyDescent="0.2">
      <c r="A13" s="13">
        <v>70180032</v>
      </c>
      <c r="B13" s="19" t="str">
        <f>VLOOKUP(A13,Preco.Unitario!$A$4:$G$104,2,FALSE)</f>
        <v>SABESP</v>
      </c>
      <c r="C13" s="67" t="str">
        <f>VLOOKUP(A13,Preco.Unitario!$A$4:$G$104,3,FALSE)</f>
        <v>DEMOLIÇÃO DE CONCRETO SIMPLES</v>
      </c>
      <c r="D13" s="62" t="str">
        <f>VLOOKUP(A13,Preco.Unitario!$A$4:$G$104,4,FALSE)</f>
        <v>m³</v>
      </c>
      <c r="E13" s="63">
        <f>ROUNDUP(($D$4)*($D$5)*($D$7),2)</f>
        <v>0.02</v>
      </c>
      <c r="F13" s="64">
        <f>VLOOKUP(A13,Preco.Unitario!$A$4:$G$104,7,FALSE)</f>
        <v>0</v>
      </c>
      <c r="G13" s="64">
        <f t="shared" si="0"/>
        <v>0</v>
      </c>
      <c r="H13" s="99"/>
      <c r="I13" s="99"/>
      <c r="J13" s="99"/>
      <c r="K13" s="99"/>
      <c r="L13" s="99"/>
      <c r="M13" s="99"/>
      <c r="N13" s="99"/>
      <c r="O13" s="99"/>
      <c r="P13" s="99"/>
      <c r="Q13" s="99"/>
      <c r="R13" s="99"/>
      <c r="S13" s="99"/>
      <c r="T13" s="99"/>
      <c r="U13" s="99"/>
      <c r="V13" s="99"/>
      <c r="W13" s="99"/>
      <c r="X13" s="99"/>
      <c r="Y13" s="99"/>
      <c r="Z13" s="66"/>
    </row>
    <row r="14" spans="1:26" ht="12.75" customHeight="1" outlineLevel="1" x14ac:dyDescent="0.2">
      <c r="A14" s="13">
        <v>70180046</v>
      </c>
      <c r="B14" s="19" t="str">
        <f>VLOOKUP(A14,Preco.Unitario!$A$4:$G$104,2,FALSE)</f>
        <v>SABESP</v>
      </c>
      <c r="C14" s="67" t="str">
        <f>VLOOKUP(A14,Preco.Unitario!$A$4:$G$104,3,FALSE)</f>
        <v>REMOÇÃO DE REVESTIMENTO DE AZULEJO, INCLUSIVE ARGAMASSA</v>
      </c>
      <c r="D14" s="62" t="str">
        <f>VLOOKUP(A14,Preco.Unitario!$A$4:$G$104,4,FALSE)</f>
        <v>m²</v>
      </c>
      <c r="E14" s="63">
        <f>ROUNDUP(($D$4)*($D$5),2)</f>
        <v>0.2</v>
      </c>
      <c r="F14" s="64">
        <f>VLOOKUP(A14,Preco.Unitario!$A$4:$G$104,7,FALSE)</f>
        <v>0</v>
      </c>
      <c r="G14" s="64">
        <f t="shared" si="0"/>
        <v>0</v>
      </c>
      <c r="H14" s="99"/>
      <c r="I14" s="99"/>
      <c r="J14" s="99"/>
      <c r="K14" s="99"/>
      <c r="L14" s="99"/>
      <c r="M14" s="99"/>
      <c r="N14" s="99"/>
      <c r="O14" s="99"/>
      <c r="P14" s="99"/>
      <c r="Q14" s="99"/>
      <c r="R14" s="99"/>
      <c r="S14" s="99"/>
      <c r="T14" s="99"/>
      <c r="U14" s="99"/>
      <c r="V14" s="99"/>
      <c r="W14" s="99"/>
      <c r="X14" s="99"/>
      <c r="Y14" s="99"/>
      <c r="Z14" s="66"/>
    </row>
    <row r="15" spans="1:26" ht="12.75" customHeight="1" outlineLevel="1" x14ac:dyDescent="0.2">
      <c r="A15" s="13">
        <v>70030095</v>
      </c>
      <c r="B15" s="19" t="str">
        <f>VLOOKUP(A15,Preco.Unitario!$A$4:$G$104,2,FALSE)</f>
        <v>SABESP</v>
      </c>
      <c r="C15" s="67" t="str">
        <f>VLOOKUP(A15,Preco.Unitario!$A$4:$G$104,3,FALSE)</f>
        <v>TRANSPORTE DE MATERIAL ESCAVADO - ENTULHO (A)  - PERCURSO DE 10KM</v>
      </c>
      <c r="D15" s="62" t="str">
        <f>VLOOKUP(A15,Preco.Unitario!$A$4:$G$104,4,FALSE)</f>
        <v>m³Q</v>
      </c>
      <c r="E15" s="63">
        <f>ROUNDUP((($D$4)*($D$5)*($D$8+$D$7))*10,2)</f>
        <v>0.6</v>
      </c>
      <c r="F15" s="64">
        <f>VLOOKUP(A15,Preco.Unitario!$A$4:$G$104,7,FALSE)</f>
        <v>0</v>
      </c>
      <c r="G15" s="64">
        <f t="shared" si="0"/>
        <v>0</v>
      </c>
      <c r="H15" s="99"/>
      <c r="I15" s="99"/>
      <c r="J15" s="99"/>
      <c r="K15" s="99"/>
      <c r="L15" s="99"/>
      <c r="M15" s="99"/>
      <c r="N15" s="99"/>
      <c r="O15" s="99"/>
      <c r="P15" s="99"/>
      <c r="Q15" s="99"/>
      <c r="R15" s="99"/>
      <c r="S15" s="99"/>
      <c r="T15" s="99"/>
      <c r="U15" s="99"/>
      <c r="V15" s="99"/>
      <c r="W15" s="99"/>
      <c r="X15" s="99"/>
      <c r="Y15" s="99"/>
      <c r="Z15" s="66"/>
    </row>
    <row r="16" spans="1:26" ht="12.75" customHeight="1" outlineLevel="1" x14ac:dyDescent="0.2">
      <c r="A16" s="13">
        <v>70030094</v>
      </c>
      <c r="B16" s="19" t="str">
        <f>VLOOKUP(A16,Preco.Unitario!$A$4:$G$104,2,FALSE)</f>
        <v>SABESP</v>
      </c>
      <c r="C16" s="67" t="str">
        <f>VLOOKUP(A16,Preco.Unitario!$A$4:$G$104,3,FALSE)</f>
        <v>CARGA E DESCARGA - ENTULHO (A)</v>
      </c>
      <c r="D16" s="62" t="str">
        <f>VLOOKUP(A16,Preco.Unitario!$A$4:$G$104,4,FALSE)</f>
        <v>m³</v>
      </c>
      <c r="E16" s="63">
        <f>ROUNDUP((($D$4)*($D$5)*($D$8+$D$7)),2)</f>
        <v>0.06</v>
      </c>
      <c r="F16" s="64">
        <f>VLOOKUP(A16,Preco.Unitario!$A$4:$G$104,7,FALSE)</f>
        <v>0</v>
      </c>
      <c r="G16" s="64">
        <f t="shared" si="0"/>
        <v>0</v>
      </c>
      <c r="H16" s="99"/>
      <c r="I16" s="99"/>
      <c r="J16" s="99"/>
      <c r="K16" s="99"/>
      <c r="L16" s="99"/>
      <c r="M16" s="99"/>
      <c r="N16" s="99"/>
      <c r="O16" s="99"/>
      <c r="P16" s="99"/>
      <c r="Q16" s="99"/>
      <c r="R16" s="99"/>
      <c r="S16" s="99"/>
      <c r="T16" s="99"/>
      <c r="U16" s="99"/>
      <c r="V16" s="99"/>
      <c r="W16" s="99"/>
      <c r="X16" s="99"/>
      <c r="Y16" s="99"/>
      <c r="Z16" s="66"/>
    </row>
    <row r="17" spans="1:26" ht="12.75" customHeight="1" outlineLevel="1" x14ac:dyDescent="0.2">
      <c r="A17" s="133">
        <v>2</v>
      </c>
      <c r="B17" s="133"/>
      <c r="C17" s="59" t="s">
        <v>149</v>
      </c>
      <c r="D17" s="62"/>
      <c r="E17" s="110"/>
      <c r="F17" s="64"/>
      <c r="G17" s="64"/>
      <c r="H17" s="99"/>
      <c r="I17" s="99"/>
      <c r="J17" s="99"/>
      <c r="K17" s="99"/>
      <c r="L17" s="99"/>
      <c r="M17" s="99"/>
      <c r="N17" s="99"/>
      <c r="O17" s="99"/>
      <c r="P17" s="99"/>
      <c r="Q17" s="99"/>
      <c r="R17" s="99"/>
      <c r="S17" s="99"/>
      <c r="T17" s="99"/>
      <c r="U17" s="99"/>
      <c r="V17" s="99"/>
      <c r="W17" s="99"/>
      <c r="X17" s="99"/>
      <c r="Y17" s="99"/>
      <c r="Z17" s="66"/>
    </row>
    <row r="18" spans="1:26" ht="12.75" customHeight="1" outlineLevel="1" x14ac:dyDescent="0.2">
      <c r="A18" s="13">
        <v>70030042</v>
      </c>
      <c r="B18" s="19" t="str">
        <f>VLOOKUP(A18,Preco.Unitario!$A$4:$G$104,2,FALSE)</f>
        <v>SABESP</v>
      </c>
      <c r="C18" s="67" t="str">
        <f>VLOOKUP(A18,Preco.Unitario!$A$4:$G$104,3,FALSE)</f>
        <v>ESCAVAÇÃO MECANIZADA DE ÁREA EM SOLO NÃO ROCHOSO</v>
      </c>
      <c r="D18" s="62" t="str">
        <f>VLOOKUP(A18,Preco.Unitario!$A$4:$G$104,4,FALSE)</f>
        <v>m³</v>
      </c>
      <c r="E18" s="63">
        <f t="shared" ref="E18:E19" si="1">ROUNDUP(($D$4)*($D$5)*($D$7),2)</f>
        <v>0.02</v>
      </c>
      <c r="F18" s="64">
        <f>VLOOKUP(A18,Preco.Unitario!$A$4:$G$104,7,FALSE)</f>
        <v>0</v>
      </c>
      <c r="G18" s="64">
        <f t="shared" ref="G18:G19" si="2">E18*F18</f>
        <v>0</v>
      </c>
      <c r="H18" s="99"/>
      <c r="I18" s="99"/>
      <c r="J18" s="99"/>
      <c r="K18" s="99"/>
      <c r="L18" s="99"/>
      <c r="M18" s="99"/>
      <c r="N18" s="99"/>
      <c r="O18" s="99"/>
      <c r="P18" s="99"/>
      <c r="Q18" s="99"/>
      <c r="R18" s="99"/>
      <c r="S18" s="99"/>
      <c r="T18" s="99"/>
      <c r="U18" s="99"/>
      <c r="V18" s="99"/>
      <c r="W18" s="99"/>
      <c r="X18" s="99"/>
      <c r="Y18" s="99"/>
      <c r="Z18" s="66"/>
    </row>
    <row r="19" spans="1:26" ht="12.75" customHeight="1" outlineLevel="1" x14ac:dyDescent="0.2">
      <c r="A19" s="13">
        <v>70030031</v>
      </c>
      <c r="B19" s="19" t="str">
        <f>VLOOKUP(A19,Preco.Unitario!$A$4:$G$104,2,FALSE)</f>
        <v>SABESP</v>
      </c>
      <c r="C19" s="56" t="str">
        <f>VLOOKUP(A19,Preco.Unitario!$A$4:$G$104,3,FALSE)</f>
        <v>ATERRO DE VALAS, POÇOS E CAVAS COMPACTADO MECANICAMENTE, SEM CONTROLE DO G.C. (C)</v>
      </c>
      <c r="D19" s="62" t="str">
        <f>VLOOKUP(A19,Preco.Unitario!$A$4:$G$104,4,FALSE)</f>
        <v>m³</v>
      </c>
      <c r="E19" s="63">
        <f t="shared" si="1"/>
        <v>0.02</v>
      </c>
      <c r="F19" s="64">
        <f>VLOOKUP(A19,Preco.Unitario!$A$4:$G$104,7,FALSE)</f>
        <v>0</v>
      </c>
      <c r="G19" s="64">
        <f t="shared" si="2"/>
        <v>0</v>
      </c>
      <c r="H19" s="99"/>
      <c r="I19" s="99"/>
      <c r="J19" s="99"/>
      <c r="K19" s="99"/>
      <c r="L19" s="99"/>
      <c r="M19" s="99"/>
      <c r="N19" s="99"/>
      <c r="O19" s="99"/>
      <c r="P19" s="99"/>
      <c r="Q19" s="99"/>
      <c r="R19" s="99"/>
      <c r="S19" s="99"/>
      <c r="T19" s="99"/>
      <c r="U19" s="99"/>
      <c r="V19" s="99"/>
      <c r="W19" s="99"/>
      <c r="X19" s="99"/>
      <c r="Y19" s="99"/>
      <c r="Z19" s="66"/>
    </row>
    <row r="20" spans="1:26" ht="12.75" customHeight="1" outlineLevel="1" x14ac:dyDescent="0.2">
      <c r="A20" s="133">
        <v>3</v>
      </c>
      <c r="B20" s="19"/>
      <c r="C20" s="59" t="s">
        <v>182</v>
      </c>
      <c r="D20" s="62"/>
      <c r="E20" s="135"/>
      <c r="F20" s="64"/>
      <c r="G20" s="64"/>
      <c r="H20" s="99"/>
      <c r="I20" s="99"/>
      <c r="J20" s="99"/>
      <c r="K20" s="99"/>
      <c r="L20" s="99"/>
      <c r="M20" s="99"/>
      <c r="N20" s="99"/>
      <c r="O20" s="99"/>
      <c r="P20" s="99"/>
      <c r="Q20" s="99"/>
      <c r="R20" s="99"/>
      <c r="S20" s="99"/>
      <c r="T20" s="99"/>
      <c r="U20" s="99"/>
      <c r="V20" s="99"/>
      <c r="W20" s="99"/>
      <c r="X20" s="99"/>
      <c r="Y20" s="99"/>
      <c r="Z20" s="66"/>
    </row>
    <row r="21" spans="1:26" ht="12.75" customHeight="1" outlineLevel="1" x14ac:dyDescent="0.2">
      <c r="A21" s="13">
        <v>70180030</v>
      </c>
      <c r="B21" s="19" t="str">
        <f>VLOOKUP(A21,Preco.Unitario!$A$4:$G$104,2,FALSE)</f>
        <v>SABESP</v>
      </c>
      <c r="C21" s="56" t="str">
        <f>VLOOKUP(A21,Preco.Unitario!$A$4:$G$104,3,FALSE)</f>
        <v>DEMOLIÇÃO DE ALVENARIA</v>
      </c>
      <c r="D21" s="62" t="str">
        <f>VLOOKUP(A21,Preco.Unitario!$A$4:$G$104,4,FALSE)</f>
        <v>m³</v>
      </c>
      <c r="E21" s="63">
        <f>ROUNDUP(($D$4)*($D$5)*($D$7),2)</f>
        <v>0.02</v>
      </c>
      <c r="F21" s="64">
        <f>VLOOKUP(A21,Preco.Unitario!$A$4:$G$104,7,FALSE)</f>
        <v>0</v>
      </c>
      <c r="G21" s="64">
        <f>E21*F21</f>
        <v>0</v>
      </c>
      <c r="H21" s="99"/>
      <c r="I21" s="99"/>
      <c r="J21" s="99"/>
      <c r="K21" s="99"/>
      <c r="L21" s="99"/>
      <c r="M21" s="99"/>
      <c r="N21" s="99"/>
      <c r="O21" s="99"/>
      <c r="P21" s="99"/>
      <c r="Q21" s="99"/>
      <c r="R21" s="99"/>
      <c r="S21" s="99"/>
      <c r="T21" s="99"/>
      <c r="U21" s="99"/>
      <c r="V21" s="99"/>
      <c r="W21" s="99"/>
      <c r="X21" s="99"/>
      <c r="Y21" s="99"/>
      <c r="Z21" s="66"/>
    </row>
    <row r="22" spans="1:26" ht="21.75" customHeight="1" outlineLevel="1" x14ac:dyDescent="0.2">
      <c r="A22" s="136">
        <v>4</v>
      </c>
      <c r="B22" s="134"/>
      <c r="C22" s="59" t="s">
        <v>183</v>
      </c>
      <c r="D22" s="109"/>
      <c r="E22" s="110"/>
      <c r="F22" s="64"/>
      <c r="G22" s="64"/>
      <c r="H22" s="99"/>
      <c r="I22" s="99"/>
      <c r="J22" s="99"/>
      <c r="K22" s="99"/>
      <c r="L22" s="99"/>
      <c r="M22" s="99"/>
      <c r="N22" s="99"/>
      <c r="O22" s="99"/>
      <c r="P22" s="99"/>
      <c r="Q22" s="99"/>
      <c r="R22" s="99"/>
      <c r="S22" s="99"/>
      <c r="T22" s="99"/>
      <c r="U22" s="99"/>
      <c r="V22" s="99"/>
      <c r="W22" s="99"/>
      <c r="X22" s="99"/>
      <c r="Y22" s="99"/>
      <c r="Z22" s="66"/>
    </row>
    <row r="23" spans="1:26" ht="12.75" customHeight="1" outlineLevel="1" x14ac:dyDescent="0.2">
      <c r="A23" s="18" t="s">
        <v>125</v>
      </c>
      <c r="B23" s="19" t="str">
        <f>VLOOKUP(A23,Preco.Unitario!$A$4:$G$104,2,FALSE)</f>
        <v>SABESP INSUMO</v>
      </c>
      <c r="C23" s="67" t="str">
        <f>VLOOKUP(A23,Preco.Unitario!$A$4:$G$104,3,FALSE)</f>
        <v>ENCANADOR</v>
      </c>
      <c r="D23" s="62" t="str">
        <f>VLOOKUP(A23,Preco.Unitario!$A$4:$G$104,4,FALSE)</f>
        <v>H</v>
      </c>
      <c r="E23" s="63">
        <f t="shared" ref="E23:E25" si="3">$D$6</f>
        <v>0.69540000000000002</v>
      </c>
      <c r="F23" s="64">
        <f>VLOOKUP(A23,Preco.Unitario!$A$4:$G$104,7,FALSE)</f>
        <v>0</v>
      </c>
      <c r="G23" s="64">
        <f t="shared" ref="G23:G25" si="4">E23*F23</f>
        <v>0</v>
      </c>
      <c r="H23" s="99"/>
      <c r="I23" s="99"/>
      <c r="J23" s="99"/>
      <c r="K23" s="99"/>
      <c r="L23" s="99"/>
      <c r="M23" s="99"/>
      <c r="N23" s="99"/>
      <c r="O23" s="99"/>
      <c r="P23" s="99"/>
      <c r="Q23" s="99"/>
      <c r="R23" s="99"/>
      <c r="S23" s="99"/>
      <c r="T23" s="99"/>
      <c r="U23" s="99"/>
      <c r="V23" s="99"/>
      <c r="W23" s="99"/>
      <c r="X23" s="99"/>
      <c r="Y23" s="99"/>
      <c r="Z23" s="66"/>
    </row>
    <row r="24" spans="1:26" ht="12.75" customHeight="1" outlineLevel="1" x14ac:dyDescent="0.2">
      <c r="A24" s="18" t="s">
        <v>123</v>
      </c>
      <c r="B24" s="19" t="str">
        <f>VLOOKUP(A24,Preco.Unitario!$A$4:$G$104,2,FALSE)</f>
        <v>SABESP INSUMO</v>
      </c>
      <c r="C24" s="67" t="str">
        <f>VLOOKUP(A24,Preco.Unitario!$A$4:$G$104,3,FALSE)</f>
        <v>AJUDANTE</v>
      </c>
      <c r="D24" s="62" t="str">
        <f>VLOOKUP(A24,Preco.Unitario!$A$4:$G$104,4,FALSE)</f>
        <v>H</v>
      </c>
      <c r="E24" s="63">
        <f t="shared" si="3"/>
        <v>0.69540000000000002</v>
      </c>
      <c r="F24" s="64">
        <f>VLOOKUP(A24,Preco.Unitario!$A$4:$G$104,7,FALSE)</f>
        <v>0</v>
      </c>
      <c r="G24" s="64">
        <f t="shared" si="4"/>
        <v>0</v>
      </c>
      <c r="H24" s="99"/>
      <c r="I24" s="99"/>
      <c r="J24" s="99"/>
      <c r="K24" s="99"/>
      <c r="L24" s="99"/>
      <c r="M24" s="99"/>
      <c r="N24" s="99"/>
      <c r="O24" s="99"/>
      <c r="P24" s="99"/>
      <c r="Q24" s="99"/>
      <c r="R24" s="99"/>
      <c r="S24" s="99"/>
      <c r="T24" s="99"/>
      <c r="U24" s="99"/>
      <c r="V24" s="99"/>
      <c r="W24" s="99"/>
      <c r="X24" s="99"/>
      <c r="Y24" s="99"/>
      <c r="Z24" s="66"/>
    </row>
    <row r="25" spans="1:26" ht="12.75" customHeight="1" outlineLevel="1" x14ac:dyDescent="0.2">
      <c r="A25" s="18" t="s">
        <v>127</v>
      </c>
      <c r="B25" s="19" t="str">
        <f>VLOOKUP(A25,Preco.Unitario!$A$4:$G$104,2,FALSE)</f>
        <v>SABESP INSUMO</v>
      </c>
      <c r="C25" s="67" t="str">
        <f>VLOOKUP(A25,Preco.Unitario!$A$4:$G$104,3,FALSE)</f>
        <v>PEDREIRO</v>
      </c>
      <c r="D25" s="62" t="str">
        <f>VLOOKUP(A25,Preco.Unitario!$A$4:$G$104,4,FALSE)</f>
        <v>H</v>
      </c>
      <c r="E25" s="63">
        <f t="shared" si="3"/>
        <v>0.69540000000000002</v>
      </c>
      <c r="F25" s="64">
        <f>VLOOKUP(A25,Preco.Unitario!$A$4:$G$104,7,FALSE)</f>
        <v>0</v>
      </c>
      <c r="G25" s="64">
        <f t="shared" si="4"/>
        <v>0</v>
      </c>
      <c r="H25" s="99"/>
      <c r="I25" s="99"/>
      <c r="J25" s="99"/>
      <c r="K25" s="99"/>
      <c r="L25" s="99"/>
      <c r="M25" s="99"/>
      <c r="N25" s="99"/>
      <c r="O25" s="99"/>
      <c r="P25" s="99"/>
      <c r="Q25" s="99"/>
      <c r="R25" s="99"/>
      <c r="S25" s="99"/>
      <c r="T25" s="99"/>
      <c r="U25" s="99"/>
      <c r="V25" s="99"/>
      <c r="W25" s="99"/>
      <c r="X25" s="99"/>
      <c r="Y25" s="99"/>
      <c r="Z25" s="66"/>
    </row>
    <row r="26" spans="1:26" ht="12.75" customHeight="1" outlineLevel="1" x14ac:dyDescent="0.2">
      <c r="A26" s="136">
        <v>5</v>
      </c>
      <c r="B26" s="133"/>
      <c r="C26" s="59" t="s">
        <v>184</v>
      </c>
      <c r="D26" s="109"/>
      <c r="E26" s="110"/>
      <c r="F26" s="64"/>
      <c r="G26" s="64"/>
      <c r="H26" s="99"/>
      <c r="I26" s="99"/>
      <c r="J26" s="99"/>
      <c r="K26" s="99"/>
      <c r="L26" s="99"/>
      <c r="M26" s="99"/>
      <c r="N26" s="99"/>
      <c r="O26" s="99"/>
      <c r="P26" s="99"/>
      <c r="Q26" s="99"/>
      <c r="R26" s="99"/>
      <c r="S26" s="99"/>
      <c r="T26" s="99"/>
      <c r="U26" s="99"/>
      <c r="V26" s="99"/>
      <c r="W26" s="99"/>
      <c r="X26" s="99"/>
      <c r="Y26" s="99"/>
      <c r="Z26" s="66"/>
    </row>
    <row r="27" spans="1:26" ht="22.5" outlineLevel="1" x14ac:dyDescent="0.2">
      <c r="A27" s="18" t="s">
        <v>125</v>
      </c>
      <c r="B27" s="19" t="str">
        <f>VLOOKUP(A27,Preco.Unitario!$A$4:$G$104,2,FALSE)</f>
        <v>SABESP INSUMO</v>
      </c>
      <c r="C27" s="67" t="str">
        <f>VLOOKUP(A27,Preco.Unitario!$A$4:$G$104,3,FALSE)</f>
        <v>ENCANADOR</v>
      </c>
      <c r="D27" s="62" t="str">
        <f>VLOOKUP(A27,Preco.Unitario!$A$4:$G$104,4,FALSE)</f>
        <v>H</v>
      </c>
      <c r="E27" s="114">
        <f>$D$6</f>
        <v>0.69540000000000002</v>
      </c>
      <c r="F27" s="64">
        <f>VLOOKUP(A27,Preco.Unitario!$A$4:$G$104,7,FALSE)</f>
        <v>0</v>
      </c>
      <c r="G27" s="64">
        <f t="shared" ref="G27:G29" si="5">E27*F27</f>
        <v>0</v>
      </c>
      <c r="H27" s="99"/>
      <c r="I27" s="99"/>
      <c r="J27" s="99"/>
      <c r="K27" s="99"/>
      <c r="L27" s="99"/>
      <c r="M27" s="99"/>
      <c r="N27" s="99"/>
      <c r="O27" s="99"/>
      <c r="P27" s="99"/>
      <c r="Q27" s="99"/>
      <c r="R27" s="99"/>
      <c r="S27" s="99"/>
      <c r="T27" s="99"/>
      <c r="U27" s="99"/>
      <c r="V27" s="99"/>
      <c r="W27" s="99"/>
      <c r="X27" s="99"/>
      <c r="Y27" s="99"/>
      <c r="Z27" s="66"/>
    </row>
    <row r="28" spans="1:26" ht="12.75" customHeight="1" outlineLevel="1" x14ac:dyDescent="0.2">
      <c r="A28" s="18" t="s">
        <v>123</v>
      </c>
      <c r="B28" s="19" t="str">
        <f>VLOOKUP(A28,Preco.Unitario!$A$4:$G$104,2,FALSE)</f>
        <v>SABESP INSUMO</v>
      </c>
      <c r="C28" s="67" t="str">
        <f>VLOOKUP(A28,Preco.Unitario!$A$4:$G$104,3,FALSE)</f>
        <v>AJUDANTE</v>
      </c>
      <c r="D28" s="62" t="str">
        <f>VLOOKUP(A28,Preco.Unitario!$A$4:$G$104,4,FALSE)</f>
        <v>H</v>
      </c>
      <c r="E28" s="114">
        <f>$D$6*2</f>
        <v>1.3908</v>
      </c>
      <c r="F28" s="64">
        <f>VLOOKUP(A28,Preco.Unitario!$A$4:$G$104,7,FALSE)</f>
        <v>0</v>
      </c>
      <c r="G28" s="64">
        <f t="shared" si="5"/>
        <v>0</v>
      </c>
      <c r="H28" s="99"/>
      <c r="I28" s="99"/>
      <c r="J28" s="99"/>
      <c r="K28" s="99"/>
      <c r="L28" s="99"/>
      <c r="M28" s="99"/>
      <c r="N28" s="99"/>
      <c r="O28" s="99"/>
      <c r="P28" s="99"/>
      <c r="Q28" s="99"/>
      <c r="R28" s="99"/>
      <c r="S28" s="99"/>
      <c r="T28" s="99"/>
      <c r="U28" s="99"/>
      <c r="V28" s="99"/>
      <c r="W28" s="99"/>
      <c r="X28" s="99"/>
      <c r="Y28" s="99"/>
      <c r="Z28" s="66"/>
    </row>
    <row r="29" spans="1:26" ht="12.75" customHeight="1" outlineLevel="1" x14ac:dyDescent="0.2">
      <c r="A29" s="18" t="s">
        <v>127</v>
      </c>
      <c r="B29" s="19" t="str">
        <f>VLOOKUP(A29,Preco.Unitario!$A$4:$G$104,2,FALSE)</f>
        <v>SABESP INSUMO</v>
      </c>
      <c r="C29" s="67" t="str">
        <f>VLOOKUP(A29,Preco.Unitario!$A$4:$G$104,3,FALSE)</f>
        <v>PEDREIRO</v>
      </c>
      <c r="D29" s="62" t="str">
        <f>VLOOKUP(A29,Preco.Unitario!$A$4:$G$104,4,FALSE)</f>
        <v>H</v>
      </c>
      <c r="E29" s="114">
        <f>$D$6</f>
        <v>0.69540000000000002</v>
      </c>
      <c r="F29" s="64">
        <f>VLOOKUP(A29,Preco.Unitario!$A$4:$G$104,7,FALSE)</f>
        <v>0</v>
      </c>
      <c r="G29" s="64">
        <f t="shared" si="5"/>
        <v>0</v>
      </c>
      <c r="H29" s="99"/>
      <c r="I29" s="99"/>
      <c r="J29" s="99"/>
      <c r="K29" s="99"/>
      <c r="L29" s="99"/>
      <c r="M29" s="99"/>
      <c r="N29" s="99"/>
      <c r="O29" s="99"/>
      <c r="P29" s="99"/>
      <c r="Q29" s="99"/>
      <c r="R29" s="99"/>
      <c r="S29" s="99"/>
      <c r="T29" s="99"/>
      <c r="U29" s="99"/>
      <c r="V29" s="99"/>
      <c r="W29" s="99"/>
      <c r="X29" s="99"/>
      <c r="Y29" s="99"/>
      <c r="Z29" s="66"/>
    </row>
    <row r="30" spans="1:26" ht="12.75" customHeight="1" outlineLevel="1" x14ac:dyDescent="0.2">
      <c r="A30" s="136">
        <v>6</v>
      </c>
      <c r="B30" s="133"/>
      <c r="C30" s="59" t="s">
        <v>185</v>
      </c>
      <c r="D30" s="109"/>
      <c r="E30" s="110"/>
      <c r="F30" s="64"/>
      <c r="G30" s="64"/>
      <c r="H30" s="99"/>
      <c r="I30" s="99"/>
      <c r="J30" s="99"/>
      <c r="K30" s="99"/>
      <c r="L30" s="99"/>
      <c r="M30" s="99"/>
      <c r="N30" s="99"/>
      <c r="O30" s="99"/>
      <c r="P30" s="99"/>
      <c r="Q30" s="99"/>
      <c r="R30" s="99"/>
      <c r="S30" s="99"/>
      <c r="T30" s="99"/>
      <c r="U30" s="99"/>
      <c r="V30" s="99"/>
      <c r="W30" s="99"/>
      <c r="X30" s="99"/>
      <c r="Y30" s="99"/>
      <c r="Z30" s="66"/>
    </row>
    <row r="31" spans="1:26" ht="12.75" customHeight="1" outlineLevel="1" x14ac:dyDescent="0.2">
      <c r="A31" s="18">
        <v>70120009</v>
      </c>
      <c r="B31" s="19" t="str">
        <f>VLOOKUP(A31,Preco.Unitario!$A$4:$G$104,2,FALSE)</f>
        <v>SABESP</v>
      </c>
      <c r="C31" s="67" t="str">
        <f>VLOOKUP(A31,Preco.Unitario!$A$4:$G$104,3,FALSE)</f>
        <v>PISO CIMENTADO LISO</v>
      </c>
      <c r="D31" s="62" t="str">
        <f>VLOOKUP(A31,Preco.Unitario!$A$4:$G$104,4,FALSE)</f>
        <v>m²</v>
      </c>
      <c r="E31" s="63">
        <f>ROUNDUP($D$4*$D$5,2)</f>
        <v>0.2</v>
      </c>
      <c r="F31" s="64">
        <f>VLOOKUP(A31,Preco.Unitario!$A$4:$G$104,7,FALSE)</f>
        <v>0</v>
      </c>
      <c r="G31" s="64">
        <f>E31*F31</f>
        <v>0</v>
      </c>
      <c r="H31" s="99"/>
      <c r="I31" s="99"/>
      <c r="J31" s="99"/>
      <c r="K31" s="99"/>
      <c r="L31" s="99"/>
      <c r="M31" s="99"/>
      <c r="N31" s="99"/>
      <c r="O31" s="99"/>
      <c r="P31" s="99"/>
      <c r="Q31" s="99"/>
      <c r="R31" s="99"/>
      <c r="S31" s="99"/>
      <c r="T31" s="99"/>
      <c r="U31" s="99"/>
      <c r="V31" s="99"/>
      <c r="W31" s="99"/>
      <c r="X31" s="99"/>
      <c r="Y31" s="99"/>
      <c r="Z31" s="66"/>
    </row>
    <row r="32" spans="1:26" ht="12.75" customHeight="1" outlineLevel="1" x14ac:dyDescent="0.2">
      <c r="A32" s="136">
        <v>7</v>
      </c>
      <c r="B32" s="133"/>
      <c r="C32" s="59" t="s">
        <v>152</v>
      </c>
      <c r="D32" s="109"/>
      <c r="E32" s="110"/>
      <c r="F32" s="64"/>
      <c r="G32" s="64"/>
      <c r="H32" s="99"/>
      <c r="I32" s="99"/>
      <c r="J32" s="99"/>
      <c r="K32" s="99"/>
      <c r="L32" s="99"/>
      <c r="M32" s="99"/>
      <c r="N32" s="99"/>
      <c r="O32" s="99"/>
      <c r="P32" s="99"/>
      <c r="Q32" s="99"/>
      <c r="R32" s="99"/>
      <c r="S32" s="99"/>
      <c r="T32" s="99"/>
      <c r="U32" s="99"/>
      <c r="V32" s="99"/>
      <c r="W32" s="99"/>
      <c r="X32" s="99"/>
      <c r="Y32" s="99"/>
      <c r="Z32" s="66"/>
    </row>
    <row r="33" spans="1:26" ht="12.75" customHeight="1" outlineLevel="1" x14ac:dyDescent="0.2">
      <c r="A33" s="13">
        <v>70010007</v>
      </c>
      <c r="B33" s="19" t="str">
        <f>VLOOKUP(A33,Preco.Unitario!$A$4:$G$104,2,FALSE)</f>
        <v>SABESP</v>
      </c>
      <c r="C33" s="67" t="str">
        <f>VLOOKUP(A33,Preco.Unitario!$A$4:$G$104,3,FALSE)</f>
        <v>CADASTRO DE LIGAÇÕES</v>
      </c>
      <c r="D33" s="62" t="str">
        <f>VLOOKUP(A33,Preco.Unitario!$A$4:$G$104,4,FALSE)</f>
        <v>unid.</v>
      </c>
      <c r="E33" s="63">
        <v>1</v>
      </c>
      <c r="F33" s="64">
        <f>VLOOKUP(A33,Preco.Unitario!$A$4:$G$104,7,FALSE)</f>
        <v>0</v>
      </c>
      <c r="G33" s="64">
        <f>E33*F33</f>
        <v>0</v>
      </c>
      <c r="H33" s="99"/>
      <c r="I33" s="99"/>
      <c r="J33" s="99"/>
      <c r="K33" s="99"/>
      <c r="L33" s="99"/>
      <c r="M33" s="99"/>
      <c r="N33" s="99"/>
      <c r="O33" s="99"/>
      <c r="P33" s="99"/>
      <c r="Q33" s="99"/>
      <c r="R33" s="99"/>
      <c r="S33" s="99"/>
      <c r="T33" s="99"/>
      <c r="U33" s="99"/>
      <c r="V33" s="99"/>
      <c r="W33" s="99"/>
      <c r="X33" s="99"/>
      <c r="Y33" s="99"/>
      <c r="Z33" s="66"/>
    </row>
    <row r="34" spans="1:26" ht="12.75" customHeight="1" x14ac:dyDescent="0.2">
      <c r="A34" s="137"/>
      <c r="B34" s="138"/>
      <c r="C34" s="417" t="s">
        <v>153</v>
      </c>
      <c r="D34" s="409"/>
      <c r="E34" s="409"/>
      <c r="F34" s="410"/>
      <c r="G34" s="117">
        <f>SUM(G11:G33)</f>
        <v>0</v>
      </c>
      <c r="H34" s="99"/>
      <c r="I34" s="99"/>
      <c r="J34" s="99"/>
      <c r="K34" s="99"/>
      <c r="L34" s="99"/>
      <c r="M34" s="99"/>
      <c r="N34" s="99"/>
      <c r="O34" s="99"/>
      <c r="P34" s="99"/>
      <c r="Q34" s="99"/>
      <c r="R34" s="99"/>
      <c r="S34" s="99"/>
      <c r="T34" s="99"/>
      <c r="U34" s="99"/>
      <c r="V34" s="99"/>
      <c r="W34" s="99"/>
      <c r="X34" s="99"/>
      <c r="Y34" s="99"/>
      <c r="Z34" s="66"/>
    </row>
    <row r="35" spans="1:26" ht="12.75" customHeight="1" x14ac:dyDescent="0.2">
      <c r="A35" s="139"/>
      <c r="B35" s="139"/>
      <c r="C35" s="99"/>
      <c r="D35" s="119"/>
      <c r="E35" s="99"/>
      <c r="F35" s="99"/>
      <c r="G35" s="99"/>
      <c r="H35" s="99"/>
      <c r="I35" s="99"/>
      <c r="J35" s="99"/>
      <c r="K35" s="99"/>
      <c r="L35" s="99"/>
      <c r="M35" s="99"/>
      <c r="N35" s="99"/>
      <c r="O35" s="99"/>
      <c r="P35" s="99"/>
      <c r="Q35" s="99"/>
      <c r="R35" s="99"/>
      <c r="S35" s="99"/>
      <c r="T35" s="99"/>
      <c r="U35" s="99"/>
      <c r="V35" s="99"/>
      <c r="W35" s="99"/>
      <c r="X35" s="99"/>
      <c r="Y35" s="99"/>
      <c r="Z35" s="66"/>
    </row>
    <row r="36" spans="1:26" ht="12.75" customHeight="1" x14ac:dyDescent="0.2">
      <c r="A36" s="139"/>
      <c r="B36" s="139"/>
      <c r="C36" s="99"/>
      <c r="D36" s="119"/>
      <c r="E36" s="99"/>
      <c r="F36" s="99"/>
      <c r="G36" s="99"/>
      <c r="H36" s="99"/>
      <c r="I36" s="99"/>
      <c r="J36" s="99"/>
      <c r="K36" s="99"/>
      <c r="L36" s="99"/>
      <c r="M36" s="99"/>
      <c r="N36" s="99"/>
      <c r="O36" s="99"/>
      <c r="P36" s="99"/>
      <c r="Q36" s="99"/>
      <c r="R36" s="99"/>
      <c r="S36" s="99"/>
      <c r="T36" s="99"/>
      <c r="U36" s="99"/>
      <c r="V36" s="99"/>
      <c r="W36" s="99"/>
      <c r="X36" s="99"/>
      <c r="Y36" s="99"/>
      <c r="Z36" s="66"/>
    </row>
    <row r="37" spans="1:26" ht="12.75" customHeight="1" x14ac:dyDescent="0.2">
      <c r="A37" s="139"/>
      <c r="B37" s="139"/>
      <c r="C37" s="99"/>
      <c r="D37" s="119"/>
      <c r="E37" s="99"/>
      <c r="F37" s="99"/>
      <c r="G37" s="99"/>
      <c r="H37" s="99"/>
      <c r="I37" s="99"/>
      <c r="J37" s="99"/>
      <c r="K37" s="99"/>
      <c r="L37" s="99"/>
      <c r="M37" s="99"/>
      <c r="N37" s="99"/>
      <c r="O37" s="99"/>
      <c r="P37" s="99"/>
      <c r="Q37" s="99"/>
      <c r="R37" s="99"/>
      <c r="S37" s="99"/>
      <c r="T37" s="99"/>
      <c r="U37" s="99"/>
      <c r="V37" s="99"/>
      <c r="W37" s="99"/>
      <c r="X37" s="99"/>
      <c r="Y37" s="99"/>
      <c r="Z37" s="66"/>
    </row>
    <row r="38" spans="1:26" ht="12.75" customHeight="1" x14ac:dyDescent="0.2">
      <c r="A38" s="139"/>
      <c r="B38" s="139"/>
      <c r="C38" s="99"/>
      <c r="D38" s="119"/>
      <c r="E38" s="99"/>
      <c r="F38" s="99"/>
      <c r="G38" s="99"/>
      <c r="H38" s="99"/>
      <c r="I38" s="99"/>
      <c r="J38" s="99"/>
      <c r="K38" s="99"/>
      <c r="L38" s="99"/>
      <c r="M38" s="99"/>
      <c r="N38" s="99"/>
      <c r="O38" s="99"/>
      <c r="P38" s="99"/>
      <c r="Q38" s="99"/>
      <c r="R38" s="99"/>
      <c r="S38" s="99"/>
      <c r="T38" s="99"/>
      <c r="U38" s="99"/>
      <c r="V38" s="99"/>
      <c r="W38" s="99"/>
      <c r="X38" s="99"/>
      <c r="Y38" s="99"/>
      <c r="Z38" s="66"/>
    </row>
    <row r="39" spans="1:26" ht="12.75" customHeight="1" x14ac:dyDescent="0.2">
      <c r="A39" s="139"/>
      <c r="B39" s="139"/>
      <c r="C39" s="99"/>
      <c r="D39" s="119"/>
      <c r="E39" s="99"/>
      <c r="F39" s="99"/>
      <c r="G39" s="99"/>
      <c r="H39" s="99"/>
      <c r="I39" s="99"/>
      <c r="J39" s="99"/>
      <c r="K39" s="99"/>
      <c r="L39" s="99"/>
      <c r="M39" s="99"/>
      <c r="N39" s="99"/>
      <c r="O39" s="99"/>
      <c r="P39" s="99"/>
      <c r="Q39" s="99"/>
      <c r="R39" s="99"/>
      <c r="S39" s="99"/>
      <c r="T39" s="99"/>
      <c r="U39" s="99"/>
      <c r="V39" s="99"/>
      <c r="W39" s="99"/>
      <c r="X39" s="99"/>
      <c r="Y39" s="99"/>
      <c r="Z39" s="66"/>
    </row>
    <row r="40" spans="1:26" ht="12.75" customHeight="1" x14ac:dyDescent="0.2">
      <c r="A40" s="139"/>
      <c r="B40" s="139"/>
      <c r="C40" s="99"/>
      <c r="D40" s="119"/>
      <c r="E40" s="99"/>
      <c r="F40" s="99"/>
      <c r="G40" s="99"/>
      <c r="H40" s="99"/>
      <c r="I40" s="99"/>
      <c r="J40" s="99"/>
      <c r="K40" s="99"/>
      <c r="L40" s="99"/>
      <c r="M40" s="99"/>
      <c r="N40" s="99"/>
      <c r="O40" s="99"/>
      <c r="P40" s="99"/>
      <c r="Q40" s="99"/>
      <c r="R40" s="99"/>
      <c r="S40" s="99"/>
      <c r="T40" s="99"/>
      <c r="U40" s="99"/>
      <c r="V40" s="99"/>
      <c r="W40" s="99"/>
      <c r="X40" s="99"/>
      <c r="Y40" s="99"/>
      <c r="Z40" s="66"/>
    </row>
    <row r="41" spans="1:26" ht="12.75" customHeight="1" x14ac:dyDescent="0.2">
      <c r="A41" s="139"/>
      <c r="B41" s="139"/>
      <c r="C41" s="99"/>
      <c r="D41" s="119"/>
      <c r="E41" s="99"/>
      <c r="F41" s="99"/>
      <c r="G41" s="99"/>
      <c r="H41" s="99"/>
      <c r="I41" s="99"/>
      <c r="J41" s="99"/>
      <c r="K41" s="99"/>
      <c r="L41" s="99"/>
      <c r="M41" s="99"/>
      <c r="N41" s="99"/>
      <c r="O41" s="99"/>
      <c r="P41" s="99"/>
      <c r="Q41" s="99"/>
      <c r="R41" s="99"/>
      <c r="S41" s="99"/>
      <c r="T41" s="99"/>
      <c r="U41" s="99"/>
      <c r="V41" s="99"/>
      <c r="W41" s="99"/>
      <c r="X41" s="99"/>
      <c r="Y41" s="99"/>
      <c r="Z41" s="66"/>
    </row>
    <row r="42" spans="1:26" ht="12.75" customHeight="1" x14ac:dyDescent="0.2">
      <c r="A42" s="139"/>
      <c r="B42" s="139"/>
      <c r="C42" s="99"/>
      <c r="D42" s="119"/>
      <c r="E42" s="99"/>
      <c r="F42" s="99"/>
      <c r="G42" s="99"/>
      <c r="H42" s="99"/>
      <c r="I42" s="99"/>
      <c r="J42" s="99"/>
      <c r="K42" s="99"/>
      <c r="L42" s="99"/>
      <c r="M42" s="99"/>
      <c r="N42" s="99"/>
      <c r="O42" s="99"/>
      <c r="P42" s="99"/>
      <c r="Q42" s="99"/>
      <c r="R42" s="99"/>
      <c r="S42" s="99"/>
      <c r="T42" s="99"/>
      <c r="U42" s="99"/>
      <c r="V42" s="99"/>
      <c r="W42" s="99"/>
      <c r="X42" s="99"/>
      <c r="Y42" s="99"/>
      <c r="Z42" s="66"/>
    </row>
    <row r="43" spans="1:26" ht="12.75" customHeight="1" x14ac:dyDescent="0.2">
      <c r="A43" s="139"/>
      <c r="B43" s="139"/>
      <c r="C43" s="99"/>
      <c r="D43" s="119"/>
      <c r="E43" s="99"/>
      <c r="F43" s="99"/>
      <c r="G43" s="99"/>
      <c r="H43" s="99"/>
      <c r="I43" s="99"/>
      <c r="J43" s="99"/>
      <c r="K43" s="99"/>
      <c r="L43" s="99"/>
      <c r="M43" s="99"/>
      <c r="N43" s="99"/>
      <c r="O43" s="99"/>
      <c r="P43" s="99"/>
      <c r="Q43" s="99"/>
      <c r="R43" s="99"/>
      <c r="S43" s="99"/>
      <c r="T43" s="99"/>
      <c r="U43" s="99"/>
      <c r="V43" s="99"/>
      <c r="W43" s="99"/>
      <c r="X43" s="99"/>
      <c r="Y43" s="99"/>
      <c r="Z43" s="66"/>
    </row>
    <row r="44" spans="1:26" ht="12.75" customHeight="1" x14ac:dyDescent="0.2">
      <c r="A44" s="139"/>
      <c r="B44" s="139"/>
      <c r="C44" s="99"/>
      <c r="D44" s="119"/>
      <c r="E44" s="99"/>
      <c r="F44" s="99"/>
      <c r="G44" s="99"/>
      <c r="H44" s="99"/>
      <c r="I44" s="99"/>
      <c r="J44" s="99"/>
      <c r="K44" s="99"/>
      <c r="L44" s="99"/>
      <c r="M44" s="99"/>
      <c r="N44" s="99"/>
      <c r="O44" s="99"/>
      <c r="P44" s="99"/>
      <c r="Q44" s="99"/>
      <c r="R44" s="99"/>
      <c r="S44" s="99"/>
      <c r="T44" s="99"/>
      <c r="U44" s="99"/>
      <c r="V44" s="99"/>
      <c r="W44" s="99"/>
      <c r="X44" s="99"/>
      <c r="Y44" s="99"/>
      <c r="Z44" s="66"/>
    </row>
    <row r="45" spans="1:26" ht="12.75" customHeight="1" x14ac:dyDescent="0.2">
      <c r="A45" s="139"/>
      <c r="B45" s="139"/>
      <c r="C45" s="99"/>
      <c r="D45" s="119"/>
      <c r="E45" s="99"/>
      <c r="F45" s="99"/>
      <c r="G45" s="99"/>
      <c r="H45" s="99"/>
      <c r="I45" s="99"/>
      <c r="J45" s="99"/>
      <c r="K45" s="99"/>
      <c r="L45" s="99"/>
      <c r="M45" s="99"/>
      <c r="N45" s="99"/>
      <c r="O45" s="99"/>
      <c r="P45" s="99"/>
      <c r="Q45" s="99"/>
      <c r="R45" s="99"/>
      <c r="S45" s="99"/>
      <c r="T45" s="99"/>
      <c r="U45" s="99"/>
      <c r="V45" s="99"/>
      <c r="W45" s="99"/>
      <c r="X45" s="99"/>
      <c r="Y45" s="99"/>
      <c r="Z45" s="66"/>
    </row>
    <row r="46" spans="1:26" ht="12.75" customHeight="1" x14ac:dyDescent="0.2">
      <c r="A46" s="139"/>
      <c r="B46" s="139"/>
      <c r="C46" s="99"/>
      <c r="D46" s="119"/>
      <c r="E46" s="99"/>
      <c r="F46" s="99"/>
      <c r="G46" s="99"/>
      <c r="H46" s="99"/>
      <c r="I46" s="99"/>
      <c r="J46" s="99"/>
      <c r="K46" s="99"/>
      <c r="L46" s="99"/>
      <c r="M46" s="99"/>
      <c r="N46" s="99"/>
      <c r="O46" s="99"/>
      <c r="P46" s="99"/>
      <c r="Q46" s="99"/>
      <c r="R46" s="99"/>
      <c r="S46" s="99"/>
      <c r="T46" s="99"/>
      <c r="U46" s="99"/>
      <c r="V46" s="99"/>
      <c r="W46" s="99"/>
      <c r="X46" s="99"/>
      <c r="Y46" s="99"/>
      <c r="Z46" s="66"/>
    </row>
    <row r="47" spans="1:26" ht="12.75" customHeight="1" x14ac:dyDescent="0.2">
      <c r="A47" s="139"/>
      <c r="B47" s="139"/>
      <c r="C47" s="99"/>
      <c r="D47" s="119"/>
      <c r="E47" s="99"/>
      <c r="F47" s="99"/>
      <c r="G47" s="99"/>
      <c r="H47" s="99"/>
      <c r="I47" s="99"/>
      <c r="J47" s="99"/>
      <c r="K47" s="99"/>
      <c r="L47" s="99"/>
      <c r="M47" s="99"/>
      <c r="N47" s="99"/>
      <c r="O47" s="99"/>
      <c r="P47" s="99"/>
      <c r="Q47" s="99"/>
      <c r="R47" s="99"/>
      <c r="S47" s="99"/>
      <c r="T47" s="99"/>
      <c r="U47" s="99"/>
      <c r="V47" s="99"/>
      <c r="W47" s="99"/>
      <c r="X47" s="99"/>
      <c r="Y47" s="99"/>
      <c r="Z47" s="66"/>
    </row>
    <row r="48" spans="1:26" ht="12.75" customHeight="1" x14ac:dyDescent="0.2">
      <c r="A48" s="139"/>
      <c r="B48" s="139"/>
      <c r="C48" s="99"/>
      <c r="D48" s="119"/>
      <c r="E48" s="99"/>
      <c r="F48" s="99"/>
      <c r="G48" s="99"/>
      <c r="H48" s="99"/>
      <c r="I48" s="99"/>
      <c r="J48" s="99"/>
      <c r="K48" s="99"/>
      <c r="L48" s="99"/>
      <c r="M48" s="99"/>
      <c r="N48" s="99"/>
      <c r="O48" s="99"/>
      <c r="P48" s="99"/>
      <c r="Q48" s="99"/>
      <c r="R48" s="99"/>
      <c r="S48" s="99"/>
      <c r="T48" s="99"/>
      <c r="U48" s="99"/>
      <c r="V48" s="99"/>
      <c r="W48" s="99"/>
      <c r="X48" s="99"/>
      <c r="Y48" s="99"/>
      <c r="Z48" s="66"/>
    </row>
    <row r="49" spans="1:26" ht="12.75" customHeight="1" x14ac:dyDescent="0.2">
      <c r="A49" s="139"/>
      <c r="B49" s="139"/>
      <c r="C49" s="99"/>
      <c r="D49" s="119"/>
      <c r="E49" s="99"/>
      <c r="F49" s="99"/>
      <c r="G49" s="99"/>
      <c r="H49" s="99"/>
      <c r="I49" s="99"/>
      <c r="J49" s="99"/>
      <c r="K49" s="99"/>
      <c r="L49" s="99"/>
      <c r="M49" s="99"/>
      <c r="N49" s="99"/>
      <c r="O49" s="99"/>
      <c r="P49" s="99"/>
      <c r="Q49" s="99"/>
      <c r="R49" s="99"/>
      <c r="S49" s="99"/>
      <c r="T49" s="99"/>
      <c r="U49" s="99"/>
      <c r="V49" s="99"/>
      <c r="W49" s="99"/>
      <c r="X49" s="99"/>
      <c r="Y49" s="99"/>
      <c r="Z49" s="66"/>
    </row>
    <row r="50" spans="1:26" ht="12.75" customHeight="1" x14ac:dyDescent="0.2">
      <c r="A50" s="139"/>
      <c r="B50" s="139"/>
      <c r="C50" s="99"/>
      <c r="D50" s="119"/>
      <c r="E50" s="99"/>
      <c r="F50" s="99"/>
      <c r="G50" s="99"/>
      <c r="H50" s="99"/>
      <c r="I50" s="99"/>
      <c r="J50" s="99"/>
      <c r="K50" s="99"/>
      <c r="L50" s="99"/>
      <c r="M50" s="99"/>
      <c r="N50" s="99"/>
      <c r="O50" s="99"/>
      <c r="P50" s="99"/>
      <c r="Q50" s="99"/>
      <c r="R50" s="99"/>
      <c r="S50" s="99"/>
      <c r="T50" s="99"/>
      <c r="U50" s="99"/>
      <c r="V50" s="99"/>
      <c r="W50" s="99"/>
      <c r="X50" s="99"/>
      <c r="Y50" s="99"/>
      <c r="Z50" s="66"/>
    </row>
    <row r="51" spans="1:26" ht="12.75" customHeight="1" x14ac:dyDescent="0.2">
      <c r="A51" s="139"/>
      <c r="B51" s="139"/>
      <c r="C51" s="99"/>
      <c r="D51" s="119"/>
      <c r="E51" s="99"/>
      <c r="F51" s="99"/>
      <c r="G51" s="99"/>
      <c r="H51" s="99"/>
      <c r="I51" s="99"/>
      <c r="J51" s="99"/>
      <c r="K51" s="99"/>
      <c r="L51" s="99"/>
      <c r="M51" s="99"/>
      <c r="N51" s="99"/>
      <c r="O51" s="99"/>
      <c r="P51" s="99"/>
      <c r="Q51" s="99"/>
      <c r="R51" s="99"/>
      <c r="S51" s="99"/>
      <c r="T51" s="99"/>
      <c r="U51" s="99"/>
      <c r="V51" s="99"/>
      <c r="W51" s="99"/>
      <c r="X51" s="99"/>
      <c r="Y51" s="99"/>
      <c r="Z51" s="66"/>
    </row>
    <row r="52" spans="1:26" ht="12.75" customHeight="1" x14ac:dyDescent="0.2">
      <c r="A52" s="139"/>
      <c r="B52" s="139"/>
      <c r="C52" s="99"/>
      <c r="D52" s="119"/>
      <c r="E52" s="99"/>
      <c r="F52" s="99"/>
      <c r="G52" s="99"/>
      <c r="H52" s="99"/>
      <c r="I52" s="99"/>
      <c r="J52" s="99"/>
      <c r="K52" s="99"/>
      <c r="L52" s="99"/>
      <c r="M52" s="99"/>
      <c r="N52" s="99"/>
      <c r="O52" s="99"/>
      <c r="P52" s="99"/>
      <c r="Q52" s="99"/>
      <c r="R52" s="99"/>
      <c r="S52" s="99"/>
      <c r="T52" s="99"/>
      <c r="U52" s="99"/>
      <c r="V52" s="99"/>
      <c r="W52" s="99"/>
      <c r="X52" s="99"/>
      <c r="Y52" s="99"/>
      <c r="Z52" s="66"/>
    </row>
    <row r="53" spans="1:26" ht="12.75" customHeight="1" x14ac:dyDescent="0.2">
      <c r="A53" s="139"/>
      <c r="B53" s="139"/>
      <c r="C53" s="99"/>
      <c r="D53" s="119"/>
      <c r="E53" s="99"/>
      <c r="F53" s="99"/>
      <c r="G53" s="99"/>
      <c r="H53" s="99"/>
      <c r="I53" s="99"/>
      <c r="J53" s="99"/>
      <c r="K53" s="99"/>
      <c r="L53" s="99"/>
      <c r="M53" s="99"/>
      <c r="N53" s="99"/>
      <c r="O53" s="99"/>
      <c r="P53" s="99"/>
      <c r="Q53" s="99"/>
      <c r="R53" s="99"/>
      <c r="S53" s="99"/>
      <c r="T53" s="99"/>
      <c r="U53" s="99"/>
      <c r="V53" s="99"/>
      <c r="W53" s="99"/>
      <c r="X53" s="99"/>
      <c r="Y53" s="99"/>
      <c r="Z53" s="66"/>
    </row>
    <row r="54" spans="1:26" ht="12.75" customHeight="1" x14ac:dyDescent="0.2">
      <c r="A54" s="139"/>
      <c r="B54" s="139"/>
      <c r="C54" s="99"/>
      <c r="D54" s="119"/>
      <c r="E54" s="99"/>
      <c r="F54" s="99"/>
      <c r="G54" s="99"/>
      <c r="H54" s="99"/>
      <c r="I54" s="99"/>
      <c r="J54" s="99"/>
      <c r="K54" s="99"/>
      <c r="L54" s="99"/>
      <c r="M54" s="99"/>
      <c r="N54" s="99"/>
      <c r="O54" s="99"/>
      <c r="P54" s="99"/>
      <c r="Q54" s="99"/>
      <c r="R54" s="99"/>
      <c r="S54" s="99"/>
      <c r="T54" s="99"/>
      <c r="U54" s="99"/>
      <c r="V54" s="99"/>
      <c r="W54" s="99"/>
      <c r="X54" s="99"/>
      <c r="Y54" s="99"/>
      <c r="Z54" s="66"/>
    </row>
    <row r="55" spans="1:26" ht="12.75" customHeight="1" x14ac:dyDescent="0.2">
      <c r="A55" s="139"/>
      <c r="B55" s="139"/>
      <c r="C55" s="99"/>
      <c r="D55" s="119"/>
      <c r="E55" s="99"/>
      <c r="F55" s="99"/>
      <c r="G55" s="99"/>
      <c r="H55" s="99"/>
      <c r="I55" s="99"/>
      <c r="J55" s="99"/>
      <c r="K55" s="99"/>
      <c r="L55" s="99"/>
      <c r="M55" s="99"/>
      <c r="N55" s="99"/>
      <c r="O55" s="99"/>
      <c r="P55" s="99"/>
      <c r="Q55" s="99"/>
      <c r="R55" s="99"/>
      <c r="S55" s="99"/>
      <c r="T55" s="99"/>
      <c r="U55" s="99"/>
      <c r="V55" s="99"/>
      <c r="W55" s="99"/>
      <c r="X55" s="99"/>
      <c r="Y55" s="99"/>
      <c r="Z55" s="66"/>
    </row>
    <row r="56" spans="1:26" ht="12.75" customHeight="1" x14ac:dyDescent="0.2">
      <c r="A56" s="139"/>
      <c r="B56" s="139"/>
      <c r="C56" s="99"/>
      <c r="D56" s="119"/>
      <c r="E56" s="99"/>
      <c r="F56" s="99"/>
      <c r="G56" s="99"/>
      <c r="H56" s="99"/>
      <c r="I56" s="99"/>
      <c r="J56" s="99"/>
      <c r="K56" s="99"/>
      <c r="L56" s="99"/>
      <c r="M56" s="99"/>
      <c r="N56" s="99"/>
      <c r="O56" s="99"/>
      <c r="P56" s="99"/>
      <c r="Q56" s="99"/>
      <c r="R56" s="99"/>
      <c r="S56" s="99"/>
      <c r="T56" s="99"/>
      <c r="U56" s="99"/>
      <c r="V56" s="99"/>
      <c r="W56" s="99"/>
      <c r="X56" s="99"/>
      <c r="Y56" s="99"/>
      <c r="Z56" s="66"/>
    </row>
    <row r="57" spans="1:26" ht="12.75" customHeight="1" x14ac:dyDescent="0.2">
      <c r="A57" s="139"/>
      <c r="B57" s="139"/>
      <c r="C57" s="99"/>
      <c r="D57" s="119"/>
      <c r="E57" s="99"/>
      <c r="F57" s="99"/>
      <c r="G57" s="99"/>
      <c r="H57" s="99"/>
      <c r="I57" s="99"/>
      <c r="J57" s="99"/>
      <c r="K57" s="99"/>
      <c r="L57" s="99"/>
      <c r="M57" s="99"/>
      <c r="N57" s="99"/>
      <c r="O57" s="99"/>
      <c r="P57" s="99"/>
      <c r="Q57" s="99"/>
      <c r="R57" s="99"/>
      <c r="S57" s="99"/>
      <c r="T57" s="99"/>
      <c r="U57" s="99"/>
      <c r="V57" s="99"/>
      <c r="W57" s="99"/>
      <c r="X57" s="99"/>
      <c r="Y57" s="99"/>
      <c r="Z57" s="66"/>
    </row>
    <row r="58" spans="1:26" ht="12.75" customHeight="1" x14ac:dyDescent="0.2">
      <c r="A58" s="139"/>
      <c r="B58" s="139"/>
      <c r="C58" s="99"/>
      <c r="D58" s="119"/>
      <c r="E58" s="99"/>
      <c r="F58" s="99"/>
      <c r="G58" s="99"/>
      <c r="H58" s="99"/>
      <c r="I58" s="99"/>
      <c r="J58" s="99"/>
      <c r="K58" s="99"/>
      <c r="L58" s="99"/>
      <c r="M58" s="99"/>
      <c r="N58" s="99"/>
      <c r="O58" s="99"/>
      <c r="P58" s="99"/>
      <c r="Q58" s="99"/>
      <c r="R58" s="99"/>
      <c r="S58" s="99"/>
      <c r="T58" s="99"/>
      <c r="U58" s="99"/>
      <c r="V58" s="99"/>
      <c r="W58" s="99"/>
      <c r="X58" s="99"/>
      <c r="Y58" s="99"/>
      <c r="Z58" s="66"/>
    </row>
    <row r="59" spans="1:26" ht="12.75" customHeight="1" x14ac:dyDescent="0.2">
      <c r="A59" s="139"/>
      <c r="B59" s="139"/>
      <c r="C59" s="99"/>
      <c r="D59" s="119"/>
      <c r="E59" s="99"/>
      <c r="F59" s="99"/>
      <c r="G59" s="99"/>
      <c r="H59" s="99"/>
      <c r="I59" s="99"/>
      <c r="J59" s="99"/>
      <c r="K59" s="99"/>
      <c r="L59" s="99"/>
      <c r="M59" s="99"/>
      <c r="N59" s="99"/>
      <c r="O59" s="99"/>
      <c r="P59" s="99"/>
      <c r="Q59" s="99"/>
      <c r="R59" s="99"/>
      <c r="S59" s="99"/>
      <c r="T59" s="99"/>
      <c r="U59" s="99"/>
      <c r="V59" s="99"/>
      <c r="W59" s="99"/>
      <c r="X59" s="99"/>
      <c r="Y59" s="99"/>
      <c r="Z59" s="66"/>
    </row>
    <row r="60" spans="1:26" ht="12.75" customHeight="1" x14ac:dyDescent="0.2">
      <c r="A60" s="139"/>
      <c r="B60" s="139"/>
      <c r="C60" s="99"/>
      <c r="D60" s="119"/>
      <c r="E60" s="99"/>
      <c r="F60" s="99"/>
      <c r="G60" s="99"/>
      <c r="H60" s="99"/>
      <c r="I60" s="99"/>
      <c r="J60" s="99"/>
      <c r="K60" s="99"/>
      <c r="L60" s="99"/>
      <c r="M60" s="99"/>
      <c r="N60" s="99"/>
      <c r="O60" s="99"/>
      <c r="P60" s="99"/>
      <c r="Q60" s="99"/>
      <c r="R60" s="99"/>
      <c r="S60" s="99"/>
      <c r="T60" s="99"/>
      <c r="U60" s="99"/>
      <c r="V60" s="99"/>
      <c r="W60" s="99"/>
      <c r="X60" s="99"/>
      <c r="Y60" s="99"/>
      <c r="Z60" s="66"/>
    </row>
    <row r="61" spans="1:26" ht="12.75" customHeight="1" x14ac:dyDescent="0.2">
      <c r="A61" s="139"/>
      <c r="B61" s="139"/>
      <c r="C61" s="99"/>
      <c r="D61" s="119"/>
      <c r="E61" s="99"/>
      <c r="F61" s="99"/>
      <c r="G61" s="99"/>
      <c r="H61" s="99"/>
      <c r="I61" s="99"/>
      <c r="J61" s="99"/>
      <c r="K61" s="99"/>
      <c r="L61" s="99"/>
      <c r="M61" s="99"/>
      <c r="N61" s="99"/>
      <c r="O61" s="99"/>
      <c r="P61" s="99"/>
      <c r="Q61" s="99"/>
      <c r="R61" s="99"/>
      <c r="S61" s="99"/>
      <c r="T61" s="99"/>
      <c r="U61" s="99"/>
      <c r="V61" s="99"/>
      <c r="W61" s="99"/>
      <c r="X61" s="99"/>
      <c r="Y61" s="99"/>
      <c r="Z61" s="66"/>
    </row>
    <row r="62" spans="1:26" ht="12.75" customHeight="1" x14ac:dyDescent="0.2">
      <c r="A62" s="139"/>
      <c r="B62" s="139"/>
      <c r="C62" s="99"/>
      <c r="D62" s="119"/>
      <c r="E62" s="99"/>
      <c r="F62" s="99"/>
      <c r="G62" s="99"/>
      <c r="H62" s="99"/>
      <c r="I62" s="99"/>
      <c r="J62" s="99"/>
      <c r="K62" s="99"/>
      <c r="L62" s="99"/>
      <c r="M62" s="99"/>
      <c r="N62" s="99"/>
      <c r="O62" s="99"/>
      <c r="P62" s="99"/>
      <c r="Q62" s="99"/>
      <c r="R62" s="99"/>
      <c r="S62" s="99"/>
      <c r="T62" s="99"/>
      <c r="U62" s="99"/>
      <c r="V62" s="99"/>
      <c r="W62" s="99"/>
      <c r="X62" s="99"/>
      <c r="Y62" s="99"/>
      <c r="Z62" s="66"/>
    </row>
    <row r="63" spans="1:26" ht="12.75" customHeight="1" x14ac:dyDescent="0.2">
      <c r="A63" s="139"/>
      <c r="B63" s="139"/>
      <c r="C63" s="99"/>
      <c r="D63" s="119"/>
      <c r="E63" s="99"/>
      <c r="F63" s="99"/>
      <c r="G63" s="99"/>
      <c r="H63" s="99"/>
      <c r="I63" s="99"/>
      <c r="J63" s="99"/>
      <c r="K63" s="99"/>
      <c r="L63" s="99"/>
      <c r="M63" s="99"/>
      <c r="N63" s="99"/>
      <c r="O63" s="99"/>
      <c r="P63" s="99"/>
      <c r="Q63" s="99"/>
      <c r="R63" s="99"/>
      <c r="S63" s="99"/>
      <c r="T63" s="99"/>
      <c r="U63" s="99"/>
      <c r="V63" s="99"/>
      <c r="W63" s="99"/>
      <c r="X63" s="99"/>
      <c r="Y63" s="99"/>
      <c r="Z63" s="66"/>
    </row>
    <row r="64" spans="1:26" ht="12.75" customHeight="1" x14ac:dyDescent="0.2">
      <c r="A64" s="139"/>
      <c r="B64" s="139"/>
      <c r="C64" s="99"/>
      <c r="D64" s="119"/>
      <c r="E64" s="99"/>
      <c r="F64" s="99"/>
      <c r="G64" s="99"/>
      <c r="H64" s="99"/>
      <c r="I64" s="99"/>
      <c r="J64" s="99"/>
      <c r="K64" s="99"/>
      <c r="L64" s="99"/>
      <c r="M64" s="99"/>
      <c r="N64" s="99"/>
      <c r="O64" s="99"/>
      <c r="P64" s="99"/>
      <c r="Q64" s="99"/>
      <c r="R64" s="99"/>
      <c r="S64" s="99"/>
      <c r="T64" s="99"/>
      <c r="U64" s="99"/>
      <c r="V64" s="99"/>
      <c r="W64" s="99"/>
      <c r="X64" s="99"/>
      <c r="Y64" s="99"/>
      <c r="Z64" s="66"/>
    </row>
    <row r="65" spans="1:26" ht="12.75" customHeight="1" x14ac:dyDescent="0.2">
      <c r="A65" s="139"/>
      <c r="B65" s="139"/>
      <c r="C65" s="99"/>
      <c r="D65" s="119"/>
      <c r="E65" s="99"/>
      <c r="F65" s="99"/>
      <c r="G65" s="99"/>
      <c r="H65" s="99"/>
      <c r="I65" s="99"/>
      <c r="J65" s="99"/>
      <c r="K65" s="99"/>
      <c r="L65" s="99"/>
      <c r="M65" s="99"/>
      <c r="N65" s="99"/>
      <c r="O65" s="99"/>
      <c r="P65" s="99"/>
      <c r="Q65" s="99"/>
      <c r="R65" s="99"/>
      <c r="S65" s="99"/>
      <c r="T65" s="99"/>
      <c r="U65" s="99"/>
      <c r="V65" s="99"/>
      <c r="W65" s="99"/>
      <c r="X65" s="99"/>
      <c r="Y65" s="99"/>
      <c r="Z65" s="66"/>
    </row>
    <row r="66" spans="1:26" ht="12.75" customHeight="1" x14ac:dyDescent="0.2">
      <c r="A66" s="139"/>
      <c r="B66" s="139"/>
      <c r="C66" s="99"/>
      <c r="D66" s="119"/>
      <c r="E66" s="99"/>
      <c r="F66" s="99"/>
      <c r="G66" s="99"/>
      <c r="H66" s="99"/>
      <c r="I66" s="99"/>
      <c r="J66" s="99"/>
      <c r="K66" s="99"/>
      <c r="L66" s="99"/>
      <c r="M66" s="99"/>
      <c r="N66" s="99"/>
      <c r="O66" s="99"/>
      <c r="P66" s="99"/>
      <c r="Q66" s="99"/>
      <c r="R66" s="99"/>
      <c r="S66" s="99"/>
      <c r="T66" s="99"/>
      <c r="U66" s="99"/>
      <c r="V66" s="99"/>
      <c r="W66" s="99"/>
      <c r="X66" s="99"/>
      <c r="Y66" s="99"/>
      <c r="Z66" s="66"/>
    </row>
    <row r="67" spans="1:26" ht="12.75" customHeight="1" x14ac:dyDescent="0.2">
      <c r="A67" s="139"/>
      <c r="B67" s="139"/>
      <c r="C67" s="99"/>
      <c r="D67" s="119"/>
      <c r="E67" s="99"/>
      <c r="F67" s="99"/>
      <c r="G67" s="99"/>
      <c r="H67" s="99"/>
      <c r="I67" s="99"/>
      <c r="J67" s="99"/>
      <c r="K67" s="99"/>
      <c r="L67" s="99"/>
      <c r="M67" s="99"/>
      <c r="N67" s="99"/>
      <c r="O67" s="99"/>
      <c r="P67" s="99"/>
      <c r="Q67" s="99"/>
      <c r="R67" s="99"/>
      <c r="S67" s="99"/>
      <c r="T67" s="99"/>
      <c r="U67" s="99"/>
      <c r="V67" s="99"/>
      <c r="W67" s="99"/>
      <c r="X67" s="99"/>
      <c r="Y67" s="99"/>
      <c r="Z67" s="66"/>
    </row>
    <row r="68" spans="1:26" ht="12.75" customHeight="1" x14ac:dyDescent="0.2">
      <c r="A68" s="139"/>
      <c r="B68" s="139"/>
      <c r="C68" s="99"/>
      <c r="D68" s="119"/>
      <c r="E68" s="99"/>
      <c r="F68" s="99"/>
      <c r="G68" s="99"/>
      <c r="H68" s="99"/>
      <c r="I68" s="99"/>
      <c r="J68" s="99"/>
      <c r="K68" s="99"/>
      <c r="L68" s="99"/>
      <c r="M68" s="99"/>
      <c r="N68" s="99"/>
      <c r="O68" s="99"/>
      <c r="P68" s="99"/>
      <c r="Q68" s="99"/>
      <c r="R68" s="99"/>
      <c r="S68" s="99"/>
      <c r="T68" s="99"/>
      <c r="U68" s="99"/>
      <c r="V68" s="99"/>
      <c r="W68" s="99"/>
      <c r="X68" s="99"/>
      <c r="Y68" s="99"/>
      <c r="Z68" s="66"/>
    </row>
    <row r="69" spans="1:26" ht="12.75" customHeight="1" x14ac:dyDescent="0.2">
      <c r="A69" s="139"/>
      <c r="B69" s="139"/>
      <c r="C69" s="99"/>
      <c r="D69" s="119"/>
      <c r="E69" s="99"/>
      <c r="F69" s="99"/>
      <c r="G69" s="99"/>
      <c r="H69" s="99"/>
      <c r="I69" s="99"/>
      <c r="J69" s="99"/>
      <c r="K69" s="99"/>
      <c r="L69" s="99"/>
      <c r="M69" s="99"/>
      <c r="N69" s="99"/>
      <c r="O69" s="99"/>
      <c r="P69" s="99"/>
      <c r="Q69" s="99"/>
      <c r="R69" s="99"/>
      <c r="S69" s="99"/>
      <c r="T69" s="99"/>
      <c r="U69" s="99"/>
      <c r="V69" s="99"/>
      <c r="W69" s="99"/>
      <c r="X69" s="99"/>
      <c r="Y69" s="99"/>
      <c r="Z69" s="66"/>
    </row>
    <row r="70" spans="1:26" ht="12.75" customHeight="1" x14ac:dyDescent="0.2">
      <c r="A70" s="139"/>
      <c r="B70" s="139"/>
      <c r="C70" s="99"/>
      <c r="D70" s="119"/>
      <c r="E70" s="99"/>
      <c r="F70" s="99"/>
      <c r="G70" s="99"/>
      <c r="H70" s="99"/>
      <c r="I70" s="99"/>
      <c r="J70" s="99"/>
      <c r="K70" s="99"/>
      <c r="L70" s="99"/>
      <c r="M70" s="99"/>
      <c r="N70" s="99"/>
      <c r="O70" s="99"/>
      <c r="P70" s="99"/>
      <c r="Q70" s="99"/>
      <c r="R70" s="99"/>
      <c r="S70" s="99"/>
      <c r="T70" s="99"/>
      <c r="U70" s="99"/>
      <c r="V70" s="99"/>
      <c r="W70" s="99"/>
      <c r="X70" s="99"/>
      <c r="Y70" s="99"/>
      <c r="Z70" s="66"/>
    </row>
    <row r="71" spans="1:26" ht="12.75" customHeight="1" x14ac:dyDescent="0.2">
      <c r="A71" s="139"/>
      <c r="B71" s="139"/>
      <c r="C71" s="99"/>
      <c r="D71" s="119"/>
      <c r="E71" s="99"/>
      <c r="F71" s="99"/>
      <c r="G71" s="99"/>
      <c r="H71" s="99"/>
      <c r="I71" s="99"/>
      <c r="J71" s="99"/>
      <c r="K71" s="99"/>
      <c r="L71" s="99"/>
      <c r="M71" s="99"/>
      <c r="N71" s="99"/>
      <c r="O71" s="99"/>
      <c r="P71" s="99"/>
      <c r="Q71" s="99"/>
      <c r="R71" s="99"/>
      <c r="S71" s="99"/>
      <c r="T71" s="99"/>
      <c r="U71" s="99"/>
      <c r="V71" s="99"/>
      <c r="W71" s="99"/>
      <c r="X71" s="99"/>
      <c r="Y71" s="99"/>
      <c r="Z71" s="66"/>
    </row>
    <row r="72" spans="1:26" ht="12.75" customHeight="1" x14ac:dyDescent="0.2">
      <c r="A72" s="139"/>
      <c r="B72" s="139"/>
      <c r="C72" s="99"/>
      <c r="D72" s="119"/>
      <c r="E72" s="99"/>
      <c r="F72" s="99"/>
      <c r="G72" s="99"/>
      <c r="H72" s="99"/>
      <c r="I72" s="99"/>
      <c r="J72" s="99"/>
      <c r="K72" s="99"/>
      <c r="L72" s="99"/>
      <c r="M72" s="99"/>
      <c r="N72" s="99"/>
      <c r="O72" s="99"/>
      <c r="P72" s="99"/>
      <c r="Q72" s="99"/>
      <c r="R72" s="99"/>
      <c r="S72" s="99"/>
      <c r="T72" s="99"/>
      <c r="U72" s="99"/>
      <c r="V72" s="99"/>
      <c r="W72" s="99"/>
      <c r="X72" s="99"/>
      <c r="Y72" s="99"/>
      <c r="Z72" s="66"/>
    </row>
    <row r="73" spans="1:26" ht="12.75" customHeight="1" x14ac:dyDescent="0.2">
      <c r="A73" s="139"/>
      <c r="B73" s="139"/>
      <c r="C73" s="99"/>
      <c r="D73" s="119"/>
      <c r="E73" s="99"/>
      <c r="F73" s="99"/>
      <c r="G73" s="99"/>
      <c r="H73" s="99"/>
      <c r="I73" s="99"/>
      <c r="J73" s="99"/>
      <c r="K73" s="99"/>
      <c r="L73" s="99"/>
      <c r="M73" s="99"/>
      <c r="N73" s="99"/>
      <c r="O73" s="99"/>
      <c r="P73" s="99"/>
      <c r="Q73" s="99"/>
      <c r="R73" s="99"/>
      <c r="S73" s="99"/>
      <c r="T73" s="99"/>
      <c r="U73" s="99"/>
      <c r="V73" s="99"/>
      <c r="W73" s="99"/>
      <c r="X73" s="99"/>
      <c r="Y73" s="99"/>
      <c r="Z73" s="66"/>
    </row>
    <row r="74" spans="1:26" ht="12.75" customHeight="1" x14ac:dyDescent="0.2">
      <c r="A74" s="139"/>
      <c r="B74" s="139"/>
      <c r="C74" s="99"/>
      <c r="D74" s="119"/>
      <c r="E74" s="99"/>
      <c r="F74" s="99"/>
      <c r="G74" s="99"/>
      <c r="H74" s="99"/>
      <c r="I74" s="99"/>
      <c r="J74" s="99"/>
      <c r="K74" s="99"/>
      <c r="L74" s="99"/>
      <c r="M74" s="99"/>
      <c r="N74" s="99"/>
      <c r="O74" s="99"/>
      <c r="P74" s="99"/>
      <c r="Q74" s="99"/>
      <c r="R74" s="99"/>
      <c r="S74" s="99"/>
      <c r="T74" s="99"/>
      <c r="U74" s="99"/>
      <c r="V74" s="99"/>
      <c r="W74" s="99"/>
      <c r="X74" s="99"/>
      <c r="Y74" s="99"/>
      <c r="Z74" s="66"/>
    </row>
    <row r="75" spans="1:26" ht="12.75" customHeight="1" x14ac:dyDescent="0.2">
      <c r="A75" s="139"/>
      <c r="B75" s="139"/>
      <c r="C75" s="99"/>
      <c r="D75" s="119"/>
      <c r="E75" s="99"/>
      <c r="F75" s="99"/>
      <c r="G75" s="99"/>
      <c r="H75" s="99"/>
      <c r="I75" s="99"/>
      <c r="J75" s="99"/>
      <c r="K75" s="99"/>
      <c r="L75" s="99"/>
      <c r="M75" s="99"/>
      <c r="N75" s="99"/>
      <c r="O75" s="99"/>
      <c r="P75" s="99"/>
      <c r="Q75" s="99"/>
      <c r="R75" s="99"/>
      <c r="S75" s="99"/>
      <c r="T75" s="99"/>
      <c r="U75" s="99"/>
      <c r="V75" s="99"/>
      <c r="W75" s="99"/>
      <c r="X75" s="99"/>
      <c r="Y75" s="99"/>
      <c r="Z75" s="66"/>
    </row>
    <row r="76" spans="1:26" ht="12.75" customHeight="1" x14ac:dyDescent="0.2">
      <c r="A76" s="139"/>
      <c r="B76" s="139"/>
      <c r="C76" s="99"/>
      <c r="D76" s="119"/>
      <c r="E76" s="99"/>
      <c r="F76" s="99"/>
      <c r="G76" s="99"/>
      <c r="H76" s="99"/>
      <c r="I76" s="99"/>
      <c r="J76" s="99"/>
      <c r="K76" s="99"/>
      <c r="L76" s="99"/>
      <c r="M76" s="99"/>
      <c r="N76" s="99"/>
      <c r="O76" s="99"/>
      <c r="P76" s="99"/>
      <c r="Q76" s="99"/>
      <c r="R76" s="99"/>
      <c r="S76" s="99"/>
      <c r="T76" s="99"/>
      <c r="U76" s="99"/>
      <c r="V76" s="99"/>
      <c r="W76" s="99"/>
      <c r="X76" s="99"/>
      <c r="Y76" s="99"/>
      <c r="Z76" s="66"/>
    </row>
    <row r="77" spans="1:26" ht="12.75" customHeight="1" x14ac:dyDescent="0.2">
      <c r="A77" s="139"/>
      <c r="B77" s="139"/>
      <c r="C77" s="99"/>
      <c r="D77" s="119"/>
      <c r="E77" s="99"/>
      <c r="F77" s="99"/>
      <c r="G77" s="99"/>
      <c r="H77" s="99"/>
      <c r="I77" s="99"/>
      <c r="J77" s="99"/>
      <c r="K77" s="99"/>
      <c r="L77" s="99"/>
      <c r="M77" s="99"/>
      <c r="N77" s="99"/>
      <c r="O77" s="99"/>
      <c r="P77" s="99"/>
      <c r="Q77" s="99"/>
      <c r="R77" s="99"/>
      <c r="S77" s="99"/>
      <c r="T77" s="99"/>
      <c r="U77" s="99"/>
      <c r="V77" s="99"/>
      <c r="W77" s="99"/>
      <c r="X77" s="99"/>
      <c r="Y77" s="99"/>
      <c r="Z77" s="66"/>
    </row>
    <row r="78" spans="1:26" ht="12.75" customHeight="1" x14ac:dyDescent="0.2">
      <c r="A78" s="139"/>
      <c r="B78" s="139"/>
      <c r="C78" s="99"/>
      <c r="D78" s="119"/>
      <c r="E78" s="99"/>
      <c r="F78" s="99"/>
      <c r="G78" s="99"/>
      <c r="H78" s="99"/>
      <c r="I78" s="99"/>
      <c r="J78" s="99"/>
      <c r="K78" s="99"/>
      <c r="L78" s="99"/>
      <c r="M78" s="99"/>
      <c r="N78" s="99"/>
      <c r="O78" s="99"/>
      <c r="P78" s="99"/>
      <c r="Q78" s="99"/>
      <c r="R78" s="99"/>
      <c r="S78" s="99"/>
      <c r="T78" s="99"/>
      <c r="U78" s="99"/>
      <c r="V78" s="99"/>
      <c r="W78" s="99"/>
      <c r="X78" s="99"/>
      <c r="Y78" s="99"/>
      <c r="Z78" s="66"/>
    </row>
    <row r="79" spans="1:26" ht="12.75" customHeight="1" x14ac:dyDescent="0.2">
      <c r="A79" s="139"/>
      <c r="B79" s="139"/>
      <c r="C79" s="99"/>
      <c r="D79" s="119"/>
      <c r="E79" s="99"/>
      <c r="F79" s="99"/>
      <c r="G79" s="99"/>
      <c r="H79" s="99"/>
      <c r="I79" s="99"/>
      <c r="J79" s="99"/>
      <c r="K79" s="99"/>
      <c r="L79" s="99"/>
      <c r="M79" s="99"/>
      <c r="N79" s="99"/>
      <c r="O79" s="99"/>
      <c r="P79" s="99"/>
      <c r="Q79" s="99"/>
      <c r="R79" s="99"/>
      <c r="S79" s="99"/>
      <c r="T79" s="99"/>
      <c r="U79" s="99"/>
      <c r="V79" s="99"/>
      <c r="W79" s="99"/>
      <c r="X79" s="99"/>
      <c r="Y79" s="99"/>
      <c r="Z79" s="66"/>
    </row>
    <row r="80" spans="1:26" ht="12.75" customHeight="1" x14ac:dyDescent="0.2">
      <c r="A80" s="139"/>
      <c r="B80" s="139"/>
      <c r="C80" s="99"/>
      <c r="D80" s="119"/>
      <c r="E80" s="99"/>
      <c r="F80" s="99"/>
      <c r="G80" s="99"/>
      <c r="H80" s="99"/>
      <c r="I80" s="99"/>
      <c r="J80" s="99"/>
      <c r="K80" s="99"/>
      <c r="L80" s="99"/>
      <c r="M80" s="99"/>
      <c r="N80" s="99"/>
      <c r="O80" s="99"/>
      <c r="P80" s="99"/>
      <c r="Q80" s="99"/>
      <c r="R80" s="99"/>
      <c r="S80" s="99"/>
      <c r="T80" s="99"/>
      <c r="U80" s="99"/>
      <c r="V80" s="99"/>
      <c r="W80" s="99"/>
      <c r="X80" s="99"/>
      <c r="Y80" s="99"/>
      <c r="Z80" s="66"/>
    </row>
    <row r="81" spans="1:26" ht="12.75" customHeight="1" x14ac:dyDescent="0.2">
      <c r="A81" s="139"/>
      <c r="B81" s="139"/>
      <c r="C81" s="99"/>
      <c r="D81" s="119"/>
      <c r="E81" s="99"/>
      <c r="F81" s="99"/>
      <c r="G81" s="99"/>
      <c r="H81" s="99"/>
      <c r="I81" s="99"/>
      <c r="J81" s="99"/>
      <c r="K81" s="99"/>
      <c r="L81" s="99"/>
      <c r="M81" s="99"/>
      <c r="N81" s="99"/>
      <c r="O81" s="99"/>
      <c r="P81" s="99"/>
      <c r="Q81" s="99"/>
      <c r="R81" s="99"/>
      <c r="S81" s="99"/>
      <c r="T81" s="99"/>
      <c r="U81" s="99"/>
      <c r="V81" s="99"/>
      <c r="W81" s="99"/>
      <c r="X81" s="99"/>
      <c r="Y81" s="99"/>
      <c r="Z81" s="66"/>
    </row>
    <row r="82" spans="1:26" ht="12.75" customHeight="1" x14ac:dyDescent="0.2">
      <c r="A82" s="139"/>
      <c r="B82" s="139"/>
      <c r="C82" s="99"/>
      <c r="D82" s="119"/>
      <c r="E82" s="99"/>
      <c r="F82" s="99"/>
      <c r="G82" s="99"/>
      <c r="H82" s="99"/>
      <c r="I82" s="99"/>
      <c r="J82" s="99"/>
      <c r="K82" s="99"/>
      <c r="L82" s="99"/>
      <c r="M82" s="99"/>
      <c r="N82" s="99"/>
      <c r="O82" s="99"/>
      <c r="P82" s="99"/>
      <c r="Q82" s="99"/>
      <c r="R82" s="99"/>
      <c r="S82" s="99"/>
      <c r="T82" s="99"/>
      <c r="U82" s="99"/>
      <c r="V82" s="99"/>
      <c r="W82" s="99"/>
      <c r="X82" s="99"/>
      <c r="Y82" s="99"/>
      <c r="Z82" s="66"/>
    </row>
    <row r="83" spans="1:26" ht="12.75" customHeight="1" x14ac:dyDescent="0.2">
      <c r="A83" s="139"/>
      <c r="B83" s="139"/>
      <c r="C83" s="99"/>
      <c r="D83" s="119"/>
      <c r="E83" s="99"/>
      <c r="F83" s="99"/>
      <c r="G83" s="99"/>
      <c r="H83" s="99"/>
      <c r="I83" s="99"/>
      <c r="J83" s="99"/>
      <c r="K83" s="99"/>
      <c r="L83" s="99"/>
      <c r="M83" s="99"/>
      <c r="N83" s="99"/>
      <c r="O83" s="99"/>
      <c r="P83" s="99"/>
      <c r="Q83" s="99"/>
      <c r="R83" s="99"/>
      <c r="S83" s="99"/>
      <c r="T83" s="99"/>
      <c r="U83" s="99"/>
      <c r="V83" s="99"/>
      <c r="W83" s="99"/>
      <c r="X83" s="99"/>
      <c r="Y83" s="99"/>
      <c r="Z83" s="66"/>
    </row>
    <row r="84" spans="1:26" ht="12.75" customHeight="1" x14ac:dyDescent="0.2">
      <c r="A84" s="139"/>
      <c r="B84" s="139"/>
      <c r="C84" s="99"/>
      <c r="D84" s="119"/>
      <c r="E84" s="99"/>
      <c r="F84" s="99"/>
      <c r="G84" s="99"/>
      <c r="H84" s="99"/>
      <c r="I84" s="99"/>
      <c r="J84" s="99"/>
      <c r="K84" s="99"/>
      <c r="L84" s="99"/>
      <c r="M84" s="99"/>
      <c r="N84" s="99"/>
      <c r="O84" s="99"/>
      <c r="P84" s="99"/>
      <c r="Q84" s="99"/>
      <c r="R84" s="99"/>
      <c r="S84" s="99"/>
      <c r="T84" s="99"/>
      <c r="U84" s="99"/>
      <c r="V84" s="99"/>
      <c r="W84" s="99"/>
      <c r="X84" s="99"/>
      <c r="Y84" s="99"/>
      <c r="Z84" s="66"/>
    </row>
    <row r="85" spans="1:26" ht="12.75" customHeight="1" x14ac:dyDescent="0.2">
      <c r="A85" s="139"/>
      <c r="B85" s="139"/>
      <c r="C85" s="99"/>
      <c r="D85" s="119"/>
      <c r="E85" s="99"/>
      <c r="F85" s="99"/>
      <c r="G85" s="99"/>
      <c r="H85" s="99"/>
      <c r="I85" s="99"/>
      <c r="J85" s="99"/>
      <c r="K85" s="99"/>
      <c r="L85" s="99"/>
      <c r="M85" s="99"/>
      <c r="N85" s="99"/>
      <c r="O85" s="99"/>
      <c r="P85" s="99"/>
      <c r="Q85" s="99"/>
      <c r="R85" s="99"/>
      <c r="S85" s="99"/>
      <c r="T85" s="99"/>
      <c r="U85" s="99"/>
      <c r="V85" s="99"/>
      <c r="W85" s="99"/>
      <c r="X85" s="99"/>
      <c r="Y85" s="99"/>
      <c r="Z85" s="66"/>
    </row>
    <row r="86" spans="1:26" ht="12.75" customHeight="1" x14ac:dyDescent="0.2">
      <c r="A86" s="139"/>
      <c r="B86" s="139"/>
      <c r="C86" s="99"/>
      <c r="D86" s="119"/>
      <c r="E86" s="99"/>
      <c r="F86" s="99"/>
      <c r="G86" s="99"/>
      <c r="H86" s="99"/>
      <c r="I86" s="99"/>
      <c r="J86" s="99"/>
      <c r="K86" s="99"/>
      <c r="L86" s="99"/>
      <c r="M86" s="99"/>
      <c r="N86" s="99"/>
      <c r="O86" s="99"/>
      <c r="P86" s="99"/>
      <c r="Q86" s="99"/>
      <c r="R86" s="99"/>
      <c r="S86" s="99"/>
      <c r="T86" s="99"/>
      <c r="U86" s="99"/>
      <c r="V86" s="99"/>
      <c r="W86" s="99"/>
      <c r="X86" s="99"/>
      <c r="Y86" s="99"/>
      <c r="Z86" s="66"/>
    </row>
    <row r="87" spans="1:26" ht="12.75" customHeight="1" x14ac:dyDescent="0.2">
      <c r="A87" s="139"/>
      <c r="B87" s="139"/>
      <c r="C87" s="99"/>
      <c r="D87" s="119"/>
      <c r="E87" s="99"/>
      <c r="F87" s="99"/>
      <c r="G87" s="99"/>
      <c r="H87" s="99"/>
      <c r="I87" s="99"/>
      <c r="J87" s="99"/>
      <c r="K87" s="99"/>
      <c r="L87" s="99"/>
      <c r="M87" s="99"/>
      <c r="N87" s="99"/>
      <c r="O87" s="99"/>
      <c r="P87" s="99"/>
      <c r="Q87" s="99"/>
      <c r="R87" s="99"/>
      <c r="S87" s="99"/>
      <c r="T87" s="99"/>
      <c r="U87" s="99"/>
      <c r="V87" s="99"/>
      <c r="W87" s="99"/>
      <c r="X87" s="99"/>
      <c r="Y87" s="99"/>
      <c r="Z87" s="66"/>
    </row>
    <row r="88" spans="1:26" ht="12.75" customHeight="1" x14ac:dyDescent="0.2">
      <c r="A88" s="139"/>
      <c r="B88" s="139"/>
      <c r="C88" s="99"/>
      <c r="D88" s="119"/>
      <c r="E88" s="99"/>
      <c r="F88" s="99"/>
      <c r="G88" s="99"/>
      <c r="H88" s="99"/>
      <c r="I88" s="99"/>
      <c r="J88" s="99"/>
      <c r="K88" s="99"/>
      <c r="L88" s="99"/>
      <c r="M88" s="99"/>
      <c r="N88" s="99"/>
      <c r="O88" s="99"/>
      <c r="P88" s="99"/>
      <c r="Q88" s="99"/>
      <c r="R88" s="99"/>
      <c r="S88" s="99"/>
      <c r="T88" s="99"/>
      <c r="U88" s="99"/>
      <c r="V88" s="99"/>
      <c r="W88" s="99"/>
      <c r="X88" s="99"/>
      <c r="Y88" s="99"/>
      <c r="Z88" s="66"/>
    </row>
    <row r="89" spans="1:26" ht="12.75" customHeight="1" x14ac:dyDescent="0.2">
      <c r="A89" s="139"/>
      <c r="B89" s="139"/>
      <c r="C89" s="99"/>
      <c r="D89" s="119"/>
      <c r="E89" s="99"/>
      <c r="F89" s="99"/>
      <c r="G89" s="99"/>
      <c r="H89" s="99"/>
      <c r="I89" s="99"/>
      <c r="J89" s="99"/>
      <c r="K89" s="99"/>
      <c r="L89" s="99"/>
      <c r="M89" s="99"/>
      <c r="N89" s="99"/>
      <c r="O89" s="99"/>
      <c r="P89" s="99"/>
      <c r="Q89" s="99"/>
      <c r="R89" s="99"/>
      <c r="S89" s="99"/>
      <c r="T89" s="99"/>
      <c r="U89" s="99"/>
      <c r="V89" s="99"/>
      <c r="W89" s="99"/>
      <c r="X89" s="99"/>
      <c r="Y89" s="99"/>
      <c r="Z89" s="66"/>
    </row>
    <row r="90" spans="1:26" ht="12.75" customHeight="1" x14ac:dyDescent="0.2">
      <c r="A90" s="139"/>
      <c r="B90" s="139"/>
      <c r="C90" s="99"/>
      <c r="D90" s="119"/>
      <c r="E90" s="99"/>
      <c r="F90" s="99"/>
      <c r="G90" s="99"/>
      <c r="H90" s="99"/>
      <c r="I90" s="99"/>
      <c r="J90" s="99"/>
      <c r="K90" s="99"/>
      <c r="L90" s="99"/>
      <c r="M90" s="99"/>
      <c r="N90" s="99"/>
      <c r="O90" s="99"/>
      <c r="P90" s="99"/>
      <c r="Q90" s="99"/>
      <c r="R90" s="99"/>
      <c r="S90" s="99"/>
      <c r="T90" s="99"/>
      <c r="U90" s="99"/>
      <c r="V90" s="99"/>
      <c r="W90" s="99"/>
      <c r="X90" s="99"/>
      <c r="Y90" s="99"/>
      <c r="Z90" s="66"/>
    </row>
    <row r="91" spans="1:26" ht="12.75" customHeight="1" x14ac:dyDescent="0.2">
      <c r="A91" s="139"/>
      <c r="B91" s="139"/>
      <c r="C91" s="99"/>
      <c r="D91" s="119"/>
      <c r="E91" s="99"/>
      <c r="F91" s="99"/>
      <c r="G91" s="99"/>
      <c r="H91" s="99"/>
      <c r="I91" s="99"/>
      <c r="J91" s="99"/>
      <c r="K91" s="99"/>
      <c r="L91" s="99"/>
      <c r="M91" s="99"/>
      <c r="N91" s="99"/>
      <c r="O91" s="99"/>
      <c r="P91" s="99"/>
      <c r="Q91" s="99"/>
      <c r="R91" s="99"/>
      <c r="S91" s="99"/>
      <c r="T91" s="99"/>
      <c r="U91" s="99"/>
      <c r="V91" s="99"/>
      <c r="W91" s="99"/>
      <c r="X91" s="99"/>
      <c r="Y91" s="99"/>
      <c r="Z91" s="66"/>
    </row>
    <row r="92" spans="1:26" ht="12.75" customHeight="1" x14ac:dyDescent="0.2">
      <c r="A92" s="139"/>
      <c r="B92" s="139"/>
      <c r="C92" s="99"/>
      <c r="D92" s="119"/>
      <c r="E92" s="99"/>
      <c r="F92" s="99"/>
      <c r="G92" s="99"/>
      <c r="H92" s="99"/>
      <c r="I92" s="99"/>
      <c r="J92" s="99"/>
      <c r="K92" s="99"/>
      <c r="L92" s="99"/>
      <c r="M92" s="99"/>
      <c r="N92" s="99"/>
      <c r="O92" s="99"/>
      <c r="P92" s="99"/>
      <c r="Q92" s="99"/>
      <c r="R92" s="99"/>
      <c r="S92" s="99"/>
      <c r="T92" s="99"/>
      <c r="U92" s="99"/>
      <c r="V92" s="99"/>
      <c r="W92" s="99"/>
      <c r="X92" s="99"/>
      <c r="Y92" s="99"/>
      <c r="Z92" s="66"/>
    </row>
    <row r="93" spans="1:26" ht="12.75" customHeight="1" x14ac:dyDescent="0.2">
      <c r="A93" s="139"/>
      <c r="B93" s="139"/>
      <c r="C93" s="99"/>
      <c r="D93" s="119"/>
      <c r="E93" s="99"/>
      <c r="F93" s="99"/>
      <c r="G93" s="99"/>
      <c r="H93" s="99"/>
      <c r="I93" s="99"/>
      <c r="J93" s="99"/>
      <c r="K93" s="99"/>
      <c r="L93" s="99"/>
      <c r="M93" s="99"/>
      <c r="N93" s="99"/>
      <c r="O93" s="99"/>
      <c r="P93" s="99"/>
      <c r="Q93" s="99"/>
      <c r="R93" s="99"/>
      <c r="S93" s="99"/>
      <c r="T93" s="99"/>
      <c r="U93" s="99"/>
      <c r="V93" s="99"/>
      <c r="W93" s="99"/>
      <c r="X93" s="99"/>
      <c r="Y93" s="99"/>
      <c r="Z93" s="66"/>
    </row>
    <row r="94" spans="1:26" ht="12.75" customHeight="1" x14ac:dyDescent="0.2">
      <c r="A94" s="139"/>
      <c r="B94" s="139"/>
      <c r="C94" s="99"/>
      <c r="D94" s="119"/>
      <c r="E94" s="99"/>
      <c r="F94" s="99"/>
      <c r="G94" s="99"/>
      <c r="H94" s="99"/>
      <c r="I94" s="99"/>
      <c r="J94" s="99"/>
      <c r="K94" s="99"/>
      <c r="L94" s="99"/>
      <c r="M94" s="99"/>
      <c r="N94" s="99"/>
      <c r="O94" s="99"/>
      <c r="P94" s="99"/>
      <c r="Q94" s="99"/>
      <c r="R94" s="99"/>
      <c r="S94" s="99"/>
      <c r="T94" s="99"/>
      <c r="U94" s="99"/>
      <c r="V94" s="99"/>
      <c r="W94" s="99"/>
      <c r="X94" s="99"/>
      <c r="Y94" s="99"/>
      <c r="Z94" s="66"/>
    </row>
    <row r="95" spans="1:26" ht="12.75" customHeight="1" x14ac:dyDescent="0.2">
      <c r="A95" s="139"/>
      <c r="B95" s="139"/>
      <c r="C95" s="99"/>
      <c r="D95" s="119"/>
      <c r="E95" s="99"/>
      <c r="F95" s="99"/>
      <c r="G95" s="99"/>
      <c r="H95" s="99"/>
      <c r="I95" s="99"/>
      <c r="J95" s="99"/>
      <c r="K95" s="99"/>
      <c r="L95" s="99"/>
      <c r="M95" s="99"/>
      <c r="N95" s="99"/>
      <c r="O95" s="99"/>
      <c r="P95" s="99"/>
      <c r="Q95" s="99"/>
      <c r="R95" s="99"/>
      <c r="S95" s="99"/>
      <c r="T95" s="99"/>
      <c r="U95" s="99"/>
      <c r="V95" s="99"/>
      <c r="W95" s="99"/>
      <c r="X95" s="99"/>
      <c r="Y95" s="99"/>
      <c r="Z95" s="66"/>
    </row>
    <row r="96" spans="1:26" ht="12.75" customHeight="1" x14ac:dyDescent="0.2">
      <c r="A96" s="139"/>
      <c r="B96" s="139"/>
      <c r="C96" s="99"/>
      <c r="D96" s="119"/>
      <c r="E96" s="99"/>
      <c r="F96" s="99"/>
      <c r="G96" s="99"/>
      <c r="H96" s="99"/>
      <c r="I96" s="99"/>
      <c r="J96" s="99"/>
      <c r="K96" s="99"/>
      <c r="L96" s="99"/>
      <c r="M96" s="99"/>
      <c r="N96" s="99"/>
      <c r="O96" s="99"/>
      <c r="P96" s="99"/>
      <c r="Q96" s="99"/>
      <c r="R96" s="99"/>
      <c r="S96" s="99"/>
      <c r="T96" s="99"/>
      <c r="U96" s="99"/>
      <c r="V96" s="99"/>
      <c r="W96" s="99"/>
      <c r="X96" s="99"/>
      <c r="Y96" s="99"/>
      <c r="Z96" s="66"/>
    </row>
    <row r="97" spans="1:26" ht="12.75" customHeight="1" x14ac:dyDescent="0.2">
      <c r="A97" s="139"/>
      <c r="B97" s="139"/>
      <c r="C97" s="99"/>
      <c r="D97" s="119"/>
      <c r="E97" s="99"/>
      <c r="F97" s="99"/>
      <c r="G97" s="99"/>
      <c r="H97" s="99"/>
      <c r="I97" s="99"/>
      <c r="J97" s="99"/>
      <c r="K97" s="99"/>
      <c r="L97" s="99"/>
      <c r="M97" s="99"/>
      <c r="N97" s="99"/>
      <c r="O97" s="99"/>
      <c r="P97" s="99"/>
      <c r="Q97" s="99"/>
      <c r="R97" s="99"/>
      <c r="S97" s="99"/>
      <c r="T97" s="99"/>
      <c r="U97" s="99"/>
      <c r="V97" s="99"/>
      <c r="W97" s="99"/>
      <c r="X97" s="99"/>
      <c r="Y97" s="99"/>
      <c r="Z97" s="66"/>
    </row>
    <row r="98" spans="1:26" ht="12.75" customHeight="1" x14ac:dyDescent="0.2">
      <c r="A98" s="139"/>
      <c r="B98" s="139"/>
      <c r="C98" s="99"/>
      <c r="D98" s="119"/>
      <c r="E98" s="99"/>
      <c r="F98" s="99"/>
      <c r="G98" s="99"/>
      <c r="H98" s="99"/>
      <c r="I98" s="99"/>
      <c r="J98" s="99"/>
      <c r="K98" s="99"/>
      <c r="L98" s="99"/>
      <c r="M98" s="99"/>
      <c r="N98" s="99"/>
      <c r="O98" s="99"/>
      <c r="P98" s="99"/>
      <c r="Q98" s="99"/>
      <c r="R98" s="99"/>
      <c r="S98" s="99"/>
      <c r="T98" s="99"/>
      <c r="U98" s="99"/>
      <c r="V98" s="99"/>
      <c r="W98" s="99"/>
      <c r="X98" s="99"/>
      <c r="Y98" s="99"/>
      <c r="Z98" s="66"/>
    </row>
    <row r="99" spans="1:26" ht="12.75" customHeight="1" x14ac:dyDescent="0.2">
      <c r="A99" s="139"/>
      <c r="B99" s="139"/>
      <c r="C99" s="99"/>
      <c r="D99" s="119"/>
      <c r="E99" s="99"/>
      <c r="F99" s="99"/>
      <c r="G99" s="99"/>
      <c r="H99" s="99"/>
      <c r="I99" s="99"/>
      <c r="J99" s="99"/>
      <c r="K99" s="99"/>
      <c r="L99" s="99"/>
      <c r="M99" s="99"/>
      <c r="N99" s="99"/>
      <c r="O99" s="99"/>
      <c r="P99" s="99"/>
      <c r="Q99" s="99"/>
      <c r="R99" s="99"/>
      <c r="S99" s="99"/>
      <c r="T99" s="99"/>
      <c r="U99" s="99"/>
      <c r="V99" s="99"/>
      <c r="W99" s="99"/>
      <c r="X99" s="99"/>
      <c r="Y99" s="99"/>
      <c r="Z99" s="66"/>
    </row>
    <row r="100" spans="1:26" ht="12.75" customHeight="1" x14ac:dyDescent="0.2">
      <c r="A100" s="139"/>
      <c r="B100" s="139"/>
      <c r="C100" s="99"/>
      <c r="D100" s="119"/>
      <c r="E100" s="99"/>
      <c r="F100" s="99"/>
      <c r="G100" s="99"/>
      <c r="H100" s="99"/>
      <c r="I100" s="99"/>
      <c r="J100" s="99"/>
      <c r="K100" s="99"/>
      <c r="L100" s="99"/>
      <c r="M100" s="99"/>
      <c r="N100" s="99"/>
      <c r="O100" s="99"/>
      <c r="P100" s="99"/>
      <c r="Q100" s="99"/>
      <c r="R100" s="99"/>
      <c r="S100" s="99"/>
      <c r="T100" s="99"/>
      <c r="U100" s="99"/>
      <c r="V100" s="99"/>
      <c r="W100" s="99"/>
      <c r="X100" s="99"/>
      <c r="Y100" s="99"/>
      <c r="Z100" s="66"/>
    </row>
    <row r="101" spans="1:26" ht="12.75" customHeight="1" x14ac:dyDescent="0.2">
      <c r="A101" s="139"/>
      <c r="B101" s="139"/>
      <c r="C101" s="99"/>
      <c r="D101" s="119"/>
      <c r="E101" s="99"/>
      <c r="F101" s="99"/>
      <c r="G101" s="99"/>
      <c r="H101" s="99"/>
      <c r="I101" s="99"/>
      <c r="J101" s="99"/>
      <c r="K101" s="99"/>
      <c r="L101" s="99"/>
      <c r="M101" s="99"/>
      <c r="N101" s="99"/>
      <c r="O101" s="99"/>
      <c r="P101" s="99"/>
      <c r="Q101" s="99"/>
      <c r="R101" s="99"/>
      <c r="S101" s="99"/>
      <c r="T101" s="99"/>
      <c r="U101" s="99"/>
      <c r="V101" s="99"/>
      <c r="W101" s="99"/>
      <c r="X101" s="99"/>
      <c r="Y101" s="99"/>
      <c r="Z101" s="66"/>
    </row>
    <row r="102" spans="1:26" ht="12.75" customHeight="1" x14ac:dyDescent="0.2">
      <c r="A102" s="139"/>
      <c r="B102" s="139"/>
      <c r="C102" s="99"/>
      <c r="D102" s="119"/>
      <c r="E102" s="99"/>
      <c r="F102" s="99"/>
      <c r="G102" s="99"/>
      <c r="H102" s="99"/>
      <c r="I102" s="99"/>
      <c r="J102" s="99"/>
      <c r="K102" s="99"/>
      <c r="L102" s="99"/>
      <c r="M102" s="99"/>
      <c r="N102" s="99"/>
      <c r="O102" s="99"/>
      <c r="P102" s="99"/>
      <c r="Q102" s="99"/>
      <c r="R102" s="99"/>
      <c r="S102" s="99"/>
      <c r="T102" s="99"/>
      <c r="U102" s="99"/>
      <c r="V102" s="99"/>
      <c r="W102" s="99"/>
      <c r="X102" s="99"/>
      <c r="Y102" s="99"/>
      <c r="Z102" s="66"/>
    </row>
    <row r="103" spans="1:26" ht="12.75" customHeight="1" x14ac:dyDescent="0.2">
      <c r="A103" s="139"/>
      <c r="B103" s="139"/>
      <c r="C103" s="99"/>
      <c r="D103" s="119"/>
      <c r="E103" s="99"/>
      <c r="F103" s="99"/>
      <c r="G103" s="99"/>
      <c r="H103" s="99"/>
      <c r="I103" s="99"/>
      <c r="J103" s="99"/>
      <c r="K103" s="99"/>
      <c r="L103" s="99"/>
      <c r="M103" s="99"/>
      <c r="N103" s="99"/>
      <c r="O103" s="99"/>
      <c r="P103" s="99"/>
      <c r="Q103" s="99"/>
      <c r="R103" s="99"/>
      <c r="S103" s="99"/>
      <c r="T103" s="99"/>
      <c r="U103" s="99"/>
      <c r="V103" s="99"/>
      <c r="W103" s="99"/>
      <c r="X103" s="99"/>
      <c r="Y103" s="99"/>
      <c r="Z103" s="66"/>
    </row>
    <row r="104" spans="1:26" ht="12.75" customHeight="1" x14ac:dyDescent="0.2">
      <c r="A104" s="139"/>
      <c r="B104" s="139"/>
      <c r="C104" s="99"/>
      <c r="D104" s="119"/>
      <c r="E104" s="99"/>
      <c r="F104" s="99"/>
      <c r="G104" s="99"/>
      <c r="H104" s="99"/>
      <c r="I104" s="99"/>
      <c r="J104" s="99"/>
      <c r="K104" s="99"/>
      <c r="L104" s="99"/>
      <c r="M104" s="99"/>
      <c r="N104" s="99"/>
      <c r="O104" s="99"/>
      <c r="P104" s="99"/>
      <c r="Q104" s="99"/>
      <c r="R104" s="99"/>
      <c r="S104" s="99"/>
      <c r="T104" s="99"/>
      <c r="U104" s="99"/>
      <c r="V104" s="99"/>
      <c r="W104" s="99"/>
      <c r="X104" s="99"/>
      <c r="Y104" s="99"/>
      <c r="Z104" s="66"/>
    </row>
    <row r="105" spans="1:26" ht="12.75" customHeight="1" x14ac:dyDescent="0.2">
      <c r="A105" s="139"/>
      <c r="B105" s="139"/>
      <c r="C105" s="99"/>
      <c r="D105" s="119"/>
      <c r="E105" s="99"/>
      <c r="F105" s="99"/>
      <c r="G105" s="99"/>
      <c r="H105" s="99"/>
      <c r="I105" s="99"/>
      <c r="J105" s="99"/>
      <c r="K105" s="99"/>
      <c r="L105" s="99"/>
      <c r="M105" s="99"/>
      <c r="N105" s="99"/>
      <c r="O105" s="99"/>
      <c r="P105" s="99"/>
      <c r="Q105" s="99"/>
      <c r="R105" s="99"/>
      <c r="S105" s="99"/>
      <c r="T105" s="99"/>
      <c r="U105" s="99"/>
      <c r="V105" s="99"/>
      <c r="W105" s="99"/>
      <c r="X105" s="99"/>
      <c r="Y105" s="99"/>
      <c r="Z105" s="66"/>
    </row>
    <row r="106" spans="1:26" ht="12.75" customHeight="1" x14ac:dyDescent="0.2">
      <c r="A106" s="139"/>
      <c r="B106" s="139"/>
      <c r="C106" s="99"/>
      <c r="D106" s="119"/>
      <c r="E106" s="99"/>
      <c r="F106" s="99"/>
      <c r="G106" s="99"/>
      <c r="H106" s="99"/>
      <c r="I106" s="99"/>
      <c r="J106" s="99"/>
      <c r="K106" s="99"/>
      <c r="L106" s="99"/>
      <c r="M106" s="99"/>
      <c r="N106" s="99"/>
      <c r="O106" s="99"/>
      <c r="P106" s="99"/>
      <c r="Q106" s="99"/>
      <c r="R106" s="99"/>
      <c r="S106" s="99"/>
      <c r="T106" s="99"/>
      <c r="U106" s="99"/>
      <c r="V106" s="99"/>
      <c r="W106" s="99"/>
      <c r="X106" s="99"/>
      <c r="Y106" s="99"/>
      <c r="Z106" s="66"/>
    </row>
    <row r="107" spans="1:26" ht="12.75" customHeight="1" x14ac:dyDescent="0.2">
      <c r="A107" s="139"/>
      <c r="B107" s="139"/>
      <c r="C107" s="99"/>
      <c r="D107" s="119"/>
      <c r="E107" s="99"/>
      <c r="F107" s="99"/>
      <c r="G107" s="99"/>
      <c r="H107" s="99"/>
      <c r="I107" s="99"/>
      <c r="J107" s="99"/>
      <c r="K107" s="99"/>
      <c r="L107" s="99"/>
      <c r="M107" s="99"/>
      <c r="N107" s="99"/>
      <c r="O107" s="99"/>
      <c r="P107" s="99"/>
      <c r="Q107" s="99"/>
      <c r="R107" s="99"/>
      <c r="S107" s="99"/>
      <c r="T107" s="99"/>
      <c r="U107" s="99"/>
      <c r="V107" s="99"/>
      <c r="W107" s="99"/>
      <c r="X107" s="99"/>
      <c r="Y107" s="99"/>
      <c r="Z107" s="66"/>
    </row>
    <row r="108" spans="1:26" ht="12.75" customHeight="1" x14ac:dyDescent="0.2">
      <c r="A108" s="139"/>
      <c r="B108" s="139"/>
      <c r="C108" s="99"/>
      <c r="D108" s="119"/>
      <c r="E108" s="99"/>
      <c r="F108" s="99"/>
      <c r="G108" s="99"/>
      <c r="H108" s="99"/>
      <c r="I108" s="99"/>
      <c r="J108" s="99"/>
      <c r="K108" s="99"/>
      <c r="L108" s="99"/>
      <c r="M108" s="99"/>
      <c r="N108" s="99"/>
      <c r="O108" s="99"/>
      <c r="P108" s="99"/>
      <c r="Q108" s="99"/>
      <c r="R108" s="99"/>
      <c r="S108" s="99"/>
      <c r="T108" s="99"/>
      <c r="U108" s="99"/>
      <c r="V108" s="99"/>
      <c r="W108" s="99"/>
      <c r="X108" s="99"/>
      <c r="Y108" s="99"/>
      <c r="Z108" s="66"/>
    </row>
    <row r="109" spans="1:26" ht="12.75" customHeight="1" x14ac:dyDescent="0.2">
      <c r="A109" s="139"/>
      <c r="B109" s="139"/>
      <c r="C109" s="99"/>
      <c r="D109" s="119"/>
      <c r="E109" s="99"/>
      <c r="F109" s="99"/>
      <c r="G109" s="99"/>
      <c r="H109" s="99"/>
      <c r="I109" s="99"/>
      <c r="J109" s="99"/>
      <c r="K109" s="99"/>
      <c r="L109" s="99"/>
      <c r="M109" s="99"/>
      <c r="N109" s="99"/>
      <c r="O109" s="99"/>
      <c r="P109" s="99"/>
      <c r="Q109" s="99"/>
      <c r="R109" s="99"/>
      <c r="S109" s="99"/>
      <c r="T109" s="99"/>
      <c r="U109" s="99"/>
      <c r="V109" s="99"/>
      <c r="W109" s="99"/>
      <c r="X109" s="99"/>
      <c r="Y109" s="99"/>
      <c r="Z109" s="66"/>
    </row>
    <row r="110" spans="1:26" ht="12.75" customHeight="1" x14ac:dyDescent="0.2">
      <c r="A110" s="139"/>
      <c r="B110" s="139"/>
      <c r="C110" s="99"/>
      <c r="D110" s="119"/>
      <c r="E110" s="99"/>
      <c r="F110" s="99"/>
      <c r="G110" s="99"/>
      <c r="H110" s="99"/>
      <c r="I110" s="99"/>
      <c r="J110" s="99"/>
      <c r="K110" s="99"/>
      <c r="L110" s="99"/>
      <c r="M110" s="99"/>
      <c r="N110" s="99"/>
      <c r="O110" s="99"/>
      <c r="P110" s="99"/>
      <c r="Q110" s="99"/>
      <c r="R110" s="99"/>
      <c r="S110" s="99"/>
      <c r="T110" s="99"/>
      <c r="U110" s="99"/>
      <c r="V110" s="99"/>
      <c r="W110" s="99"/>
      <c r="X110" s="99"/>
      <c r="Y110" s="99"/>
      <c r="Z110" s="66"/>
    </row>
    <row r="111" spans="1:26" ht="12.75" customHeight="1" x14ac:dyDescent="0.2">
      <c r="A111" s="139"/>
      <c r="B111" s="139"/>
      <c r="C111" s="99"/>
      <c r="D111" s="119"/>
      <c r="E111" s="99"/>
      <c r="F111" s="99"/>
      <c r="G111" s="99"/>
      <c r="H111" s="99"/>
      <c r="I111" s="99"/>
      <c r="J111" s="99"/>
      <c r="K111" s="99"/>
      <c r="L111" s="99"/>
      <c r="M111" s="99"/>
      <c r="N111" s="99"/>
      <c r="O111" s="99"/>
      <c r="P111" s="99"/>
      <c r="Q111" s="99"/>
      <c r="R111" s="99"/>
      <c r="S111" s="99"/>
      <c r="T111" s="99"/>
      <c r="U111" s="99"/>
      <c r="V111" s="99"/>
      <c r="W111" s="99"/>
      <c r="X111" s="99"/>
      <c r="Y111" s="99"/>
      <c r="Z111" s="66"/>
    </row>
    <row r="112" spans="1:26" ht="12.75" customHeight="1" x14ac:dyDescent="0.2">
      <c r="A112" s="139"/>
      <c r="B112" s="139"/>
      <c r="C112" s="99"/>
      <c r="D112" s="119"/>
      <c r="E112" s="99"/>
      <c r="F112" s="99"/>
      <c r="G112" s="99"/>
      <c r="H112" s="99"/>
      <c r="I112" s="99"/>
      <c r="J112" s="99"/>
      <c r="K112" s="99"/>
      <c r="L112" s="99"/>
      <c r="M112" s="99"/>
      <c r="N112" s="99"/>
      <c r="O112" s="99"/>
      <c r="P112" s="99"/>
      <c r="Q112" s="99"/>
      <c r="R112" s="99"/>
      <c r="S112" s="99"/>
      <c r="T112" s="99"/>
      <c r="U112" s="99"/>
      <c r="V112" s="99"/>
      <c r="W112" s="99"/>
      <c r="X112" s="99"/>
      <c r="Y112" s="99"/>
      <c r="Z112" s="66"/>
    </row>
    <row r="113" spans="1:26" ht="12.75" customHeight="1" x14ac:dyDescent="0.2">
      <c r="A113" s="139"/>
      <c r="B113" s="139"/>
      <c r="C113" s="99"/>
      <c r="D113" s="119"/>
      <c r="E113" s="99"/>
      <c r="F113" s="99"/>
      <c r="G113" s="99"/>
      <c r="H113" s="99"/>
      <c r="I113" s="99"/>
      <c r="J113" s="99"/>
      <c r="K113" s="99"/>
      <c r="L113" s="99"/>
      <c r="M113" s="99"/>
      <c r="N113" s="99"/>
      <c r="O113" s="99"/>
      <c r="P113" s="99"/>
      <c r="Q113" s="99"/>
      <c r="R113" s="99"/>
      <c r="S113" s="99"/>
      <c r="T113" s="99"/>
      <c r="U113" s="99"/>
      <c r="V113" s="99"/>
      <c r="W113" s="99"/>
      <c r="X113" s="99"/>
      <c r="Y113" s="99"/>
      <c r="Z113" s="66"/>
    </row>
    <row r="114" spans="1:26" ht="12.75" customHeight="1" x14ac:dyDescent="0.2">
      <c r="A114" s="139"/>
      <c r="B114" s="139"/>
      <c r="C114" s="99"/>
      <c r="D114" s="119"/>
      <c r="E114" s="99"/>
      <c r="F114" s="99"/>
      <c r="G114" s="99"/>
      <c r="H114" s="99"/>
      <c r="I114" s="99"/>
      <c r="J114" s="99"/>
      <c r="K114" s="99"/>
      <c r="L114" s="99"/>
      <c r="M114" s="99"/>
      <c r="N114" s="99"/>
      <c r="O114" s="99"/>
      <c r="P114" s="99"/>
      <c r="Q114" s="99"/>
      <c r="R114" s="99"/>
      <c r="S114" s="99"/>
      <c r="T114" s="99"/>
      <c r="U114" s="99"/>
      <c r="V114" s="99"/>
      <c r="W114" s="99"/>
      <c r="X114" s="99"/>
      <c r="Y114" s="99"/>
      <c r="Z114" s="66"/>
    </row>
    <row r="115" spans="1:26" ht="12.75" customHeight="1" x14ac:dyDescent="0.2">
      <c r="A115" s="139"/>
      <c r="B115" s="139"/>
      <c r="C115" s="99"/>
      <c r="D115" s="119"/>
      <c r="E115" s="99"/>
      <c r="F115" s="99"/>
      <c r="G115" s="99"/>
      <c r="H115" s="99"/>
      <c r="I115" s="99"/>
      <c r="J115" s="99"/>
      <c r="K115" s="99"/>
      <c r="L115" s="99"/>
      <c r="M115" s="99"/>
      <c r="N115" s="99"/>
      <c r="O115" s="99"/>
      <c r="P115" s="99"/>
      <c r="Q115" s="99"/>
      <c r="R115" s="99"/>
      <c r="S115" s="99"/>
      <c r="T115" s="99"/>
      <c r="U115" s="99"/>
      <c r="V115" s="99"/>
      <c r="W115" s="99"/>
      <c r="X115" s="99"/>
      <c r="Y115" s="99"/>
      <c r="Z115" s="66"/>
    </row>
    <row r="116" spans="1:26" ht="12.75" customHeight="1" x14ac:dyDescent="0.2">
      <c r="A116" s="139"/>
      <c r="B116" s="139"/>
      <c r="C116" s="99"/>
      <c r="D116" s="119"/>
      <c r="E116" s="99"/>
      <c r="F116" s="99"/>
      <c r="G116" s="99"/>
      <c r="H116" s="99"/>
      <c r="I116" s="99"/>
      <c r="J116" s="99"/>
      <c r="K116" s="99"/>
      <c r="L116" s="99"/>
      <c r="M116" s="99"/>
      <c r="N116" s="99"/>
      <c r="O116" s="99"/>
      <c r="P116" s="99"/>
      <c r="Q116" s="99"/>
      <c r="R116" s="99"/>
      <c r="S116" s="99"/>
      <c r="T116" s="99"/>
      <c r="U116" s="99"/>
      <c r="V116" s="99"/>
      <c r="W116" s="99"/>
      <c r="X116" s="99"/>
      <c r="Y116" s="99"/>
      <c r="Z116" s="66"/>
    </row>
    <row r="117" spans="1:26" ht="12.75" customHeight="1" x14ac:dyDescent="0.2">
      <c r="A117" s="139"/>
      <c r="B117" s="139"/>
      <c r="C117" s="99"/>
      <c r="D117" s="119"/>
      <c r="E117" s="99"/>
      <c r="F117" s="99"/>
      <c r="G117" s="99"/>
      <c r="H117" s="99"/>
      <c r="I117" s="99"/>
      <c r="J117" s="99"/>
      <c r="K117" s="99"/>
      <c r="L117" s="99"/>
      <c r="M117" s="99"/>
      <c r="N117" s="99"/>
      <c r="O117" s="99"/>
      <c r="P117" s="99"/>
      <c r="Q117" s="99"/>
      <c r="R117" s="99"/>
      <c r="S117" s="99"/>
      <c r="T117" s="99"/>
      <c r="U117" s="99"/>
      <c r="V117" s="99"/>
      <c r="W117" s="99"/>
      <c r="X117" s="99"/>
      <c r="Y117" s="99"/>
      <c r="Z117" s="66"/>
    </row>
    <row r="118" spans="1:26" ht="12.75" customHeight="1" x14ac:dyDescent="0.2">
      <c r="A118" s="139"/>
      <c r="B118" s="139"/>
      <c r="C118" s="99"/>
      <c r="D118" s="119"/>
      <c r="E118" s="99"/>
      <c r="F118" s="99"/>
      <c r="G118" s="99"/>
      <c r="H118" s="99"/>
      <c r="I118" s="99"/>
      <c r="J118" s="99"/>
      <c r="K118" s="99"/>
      <c r="L118" s="99"/>
      <c r="M118" s="99"/>
      <c r="N118" s="99"/>
      <c r="O118" s="99"/>
      <c r="P118" s="99"/>
      <c r="Q118" s="99"/>
      <c r="R118" s="99"/>
      <c r="S118" s="99"/>
      <c r="T118" s="99"/>
      <c r="U118" s="99"/>
      <c r="V118" s="99"/>
      <c r="W118" s="99"/>
      <c r="X118" s="99"/>
      <c r="Y118" s="99"/>
      <c r="Z118" s="66"/>
    </row>
    <row r="119" spans="1:26" ht="12.75" customHeight="1" x14ac:dyDescent="0.2">
      <c r="A119" s="139"/>
      <c r="B119" s="139"/>
      <c r="C119" s="99"/>
      <c r="D119" s="119"/>
      <c r="E119" s="99"/>
      <c r="F119" s="99"/>
      <c r="G119" s="99"/>
      <c r="H119" s="99"/>
      <c r="I119" s="99"/>
      <c r="J119" s="99"/>
      <c r="K119" s="99"/>
      <c r="L119" s="99"/>
      <c r="M119" s="99"/>
      <c r="N119" s="99"/>
      <c r="O119" s="99"/>
      <c r="P119" s="99"/>
      <c r="Q119" s="99"/>
      <c r="R119" s="99"/>
      <c r="S119" s="99"/>
      <c r="T119" s="99"/>
      <c r="U119" s="99"/>
      <c r="V119" s="99"/>
      <c r="W119" s="99"/>
      <c r="X119" s="99"/>
      <c r="Y119" s="99"/>
      <c r="Z119" s="66"/>
    </row>
    <row r="120" spans="1:26" ht="12.75" customHeight="1" x14ac:dyDescent="0.2">
      <c r="A120" s="139"/>
      <c r="B120" s="139"/>
      <c r="C120" s="99"/>
      <c r="D120" s="119"/>
      <c r="E120" s="99"/>
      <c r="F120" s="99"/>
      <c r="G120" s="99"/>
      <c r="H120" s="99"/>
      <c r="I120" s="99"/>
      <c r="J120" s="99"/>
      <c r="K120" s="99"/>
      <c r="L120" s="99"/>
      <c r="M120" s="99"/>
      <c r="N120" s="99"/>
      <c r="O120" s="99"/>
      <c r="P120" s="99"/>
      <c r="Q120" s="99"/>
      <c r="R120" s="99"/>
      <c r="S120" s="99"/>
      <c r="T120" s="99"/>
      <c r="U120" s="99"/>
      <c r="V120" s="99"/>
      <c r="W120" s="99"/>
      <c r="X120" s="99"/>
      <c r="Y120" s="99"/>
      <c r="Z120" s="66"/>
    </row>
    <row r="121" spans="1:26" ht="12.75" customHeight="1" x14ac:dyDescent="0.2">
      <c r="A121" s="139"/>
      <c r="B121" s="139"/>
      <c r="C121" s="99"/>
      <c r="D121" s="119"/>
      <c r="E121" s="99"/>
      <c r="F121" s="99"/>
      <c r="G121" s="99"/>
      <c r="H121" s="99"/>
      <c r="I121" s="99"/>
      <c r="J121" s="99"/>
      <c r="K121" s="99"/>
      <c r="L121" s="99"/>
      <c r="M121" s="99"/>
      <c r="N121" s="99"/>
      <c r="O121" s="99"/>
      <c r="P121" s="99"/>
      <c r="Q121" s="99"/>
      <c r="R121" s="99"/>
      <c r="S121" s="99"/>
      <c r="T121" s="99"/>
      <c r="U121" s="99"/>
      <c r="V121" s="99"/>
      <c r="W121" s="99"/>
      <c r="X121" s="99"/>
      <c r="Y121" s="99"/>
      <c r="Z121" s="66"/>
    </row>
    <row r="122" spans="1:26" ht="12.75" customHeight="1" x14ac:dyDescent="0.2">
      <c r="A122" s="139"/>
      <c r="B122" s="139"/>
      <c r="C122" s="99"/>
      <c r="D122" s="119"/>
      <c r="E122" s="99"/>
      <c r="F122" s="99"/>
      <c r="G122" s="99"/>
      <c r="H122" s="99"/>
      <c r="I122" s="99"/>
      <c r="J122" s="99"/>
      <c r="K122" s="99"/>
      <c r="L122" s="99"/>
      <c r="M122" s="99"/>
      <c r="N122" s="99"/>
      <c r="O122" s="99"/>
      <c r="P122" s="99"/>
      <c r="Q122" s="99"/>
      <c r="R122" s="99"/>
      <c r="S122" s="99"/>
      <c r="T122" s="99"/>
      <c r="U122" s="99"/>
      <c r="V122" s="99"/>
      <c r="W122" s="99"/>
      <c r="X122" s="99"/>
      <c r="Y122" s="99"/>
      <c r="Z122" s="66"/>
    </row>
    <row r="123" spans="1:26" ht="12.75" customHeight="1" x14ac:dyDescent="0.2">
      <c r="A123" s="139"/>
      <c r="B123" s="139"/>
      <c r="C123" s="99"/>
      <c r="D123" s="119"/>
      <c r="E123" s="99"/>
      <c r="F123" s="99"/>
      <c r="G123" s="99"/>
      <c r="H123" s="99"/>
      <c r="I123" s="99"/>
      <c r="J123" s="99"/>
      <c r="K123" s="99"/>
      <c r="L123" s="99"/>
      <c r="M123" s="99"/>
      <c r="N123" s="99"/>
      <c r="O123" s="99"/>
      <c r="P123" s="99"/>
      <c r="Q123" s="99"/>
      <c r="R123" s="99"/>
      <c r="S123" s="99"/>
      <c r="T123" s="99"/>
      <c r="U123" s="99"/>
      <c r="V123" s="99"/>
      <c r="W123" s="99"/>
      <c r="X123" s="99"/>
      <c r="Y123" s="99"/>
      <c r="Z123" s="66"/>
    </row>
    <row r="124" spans="1:26" ht="12.75" customHeight="1" x14ac:dyDescent="0.2">
      <c r="A124" s="139"/>
      <c r="B124" s="139"/>
      <c r="C124" s="99"/>
      <c r="D124" s="119"/>
      <c r="E124" s="99"/>
      <c r="F124" s="99"/>
      <c r="G124" s="99"/>
      <c r="H124" s="99"/>
      <c r="I124" s="99"/>
      <c r="J124" s="99"/>
      <c r="K124" s="99"/>
      <c r="L124" s="99"/>
      <c r="M124" s="99"/>
      <c r="N124" s="99"/>
      <c r="O124" s="99"/>
      <c r="P124" s="99"/>
      <c r="Q124" s="99"/>
      <c r="R124" s="99"/>
      <c r="S124" s="99"/>
      <c r="T124" s="99"/>
      <c r="U124" s="99"/>
      <c r="V124" s="99"/>
      <c r="W124" s="99"/>
      <c r="X124" s="99"/>
      <c r="Y124" s="99"/>
      <c r="Z124" s="66"/>
    </row>
    <row r="125" spans="1:26" ht="12.75" customHeight="1" x14ac:dyDescent="0.2">
      <c r="A125" s="139"/>
      <c r="B125" s="139"/>
      <c r="C125" s="99"/>
      <c r="D125" s="119"/>
      <c r="E125" s="99"/>
      <c r="F125" s="99"/>
      <c r="G125" s="99"/>
      <c r="H125" s="99"/>
      <c r="I125" s="99"/>
      <c r="J125" s="99"/>
      <c r="K125" s="99"/>
      <c r="L125" s="99"/>
      <c r="M125" s="99"/>
      <c r="N125" s="99"/>
      <c r="O125" s="99"/>
      <c r="P125" s="99"/>
      <c r="Q125" s="99"/>
      <c r="R125" s="99"/>
      <c r="S125" s="99"/>
      <c r="T125" s="99"/>
      <c r="U125" s="99"/>
      <c r="V125" s="99"/>
      <c r="W125" s="99"/>
      <c r="X125" s="99"/>
      <c r="Y125" s="99"/>
      <c r="Z125" s="66"/>
    </row>
    <row r="126" spans="1:26" ht="12.75" customHeight="1" x14ac:dyDescent="0.2">
      <c r="A126" s="139"/>
      <c r="B126" s="139"/>
      <c r="C126" s="99"/>
      <c r="D126" s="119"/>
      <c r="E126" s="99"/>
      <c r="F126" s="99"/>
      <c r="G126" s="99"/>
      <c r="H126" s="99"/>
      <c r="I126" s="99"/>
      <c r="J126" s="99"/>
      <c r="K126" s="99"/>
      <c r="L126" s="99"/>
      <c r="M126" s="99"/>
      <c r="N126" s="99"/>
      <c r="O126" s="99"/>
      <c r="P126" s="99"/>
      <c r="Q126" s="99"/>
      <c r="R126" s="99"/>
      <c r="S126" s="99"/>
      <c r="T126" s="99"/>
      <c r="U126" s="99"/>
      <c r="V126" s="99"/>
      <c r="W126" s="99"/>
      <c r="X126" s="99"/>
      <c r="Y126" s="99"/>
      <c r="Z126" s="66"/>
    </row>
    <row r="127" spans="1:26" ht="12.75" customHeight="1" x14ac:dyDescent="0.2">
      <c r="A127" s="139"/>
      <c r="B127" s="139"/>
      <c r="C127" s="99"/>
      <c r="D127" s="119"/>
      <c r="E127" s="99"/>
      <c r="F127" s="99"/>
      <c r="G127" s="99"/>
      <c r="H127" s="99"/>
      <c r="I127" s="99"/>
      <c r="J127" s="99"/>
      <c r="K127" s="99"/>
      <c r="L127" s="99"/>
      <c r="M127" s="99"/>
      <c r="N127" s="99"/>
      <c r="O127" s="99"/>
      <c r="P127" s="99"/>
      <c r="Q127" s="99"/>
      <c r="R127" s="99"/>
      <c r="S127" s="99"/>
      <c r="T127" s="99"/>
      <c r="U127" s="99"/>
      <c r="V127" s="99"/>
      <c r="W127" s="99"/>
      <c r="X127" s="99"/>
      <c r="Y127" s="99"/>
      <c r="Z127" s="66"/>
    </row>
    <row r="128" spans="1:26" ht="12.75" customHeight="1" x14ac:dyDescent="0.2">
      <c r="A128" s="139"/>
      <c r="B128" s="139"/>
      <c r="C128" s="99"/>
      <c r="D128" s="119"/>
      <c r="E128" s="99"/>
      <c r="F128" s="99"/>
      <c r="G128" s="99"/>
      <c r="H128" s="99"/>
      <c r="I128" s="99"/>
      <c r="J128" s="99"/>
      <c r="K128" s="99"/>
      <c r="L128" s="99"/>
      <c r="M128" s="99"/>
      <c r="N128" s="99"/>
      <c r="O128" s="99"/>
      <c r="P128" s="99"/>
      <c r="Q128" s="99"/>
      <c r="R128" s="99"/>
      <c r="S128" s="99"/>
      <c r="T128" s="99"/>
      <c r="U128" s="99"/>
      <c r="V128" s="99"/>
      <c r="W128" s="99"/>
      <c r="X128" s="99"/>
      <c r="Y128" s="99"/>
      <c r="Z128" s="66"/>
    </row>
    <row r="129" spans="1:26" ht="12.75" customHeight="1" x14ac:dyDescent="0.2">
      <c r="A129" s="139"/>
      <c r="B129" s="139"/>
      <c r="C129" s="99"/>
      <c r="D129" s="119"/>
      <c r="E129" s="99"/>
      <c r="F129" s="99"/>
      <c r="G129" s="99"/>
      <c r="H129" s="99"/>
      <c r="I129" s="99"/>
      <c r="J129" s="99"/>
      <c r="K129" s="99"/>
      <c r="L129" s="99"/>
      <c r="M129" s="99"/>
      <c r="N129" s="99"/>
      <c r="O129" s="99"/>
      <c r="P129" s="99"/>
      <c r="Q129" s="99"/>
      <c r="R129" s="99"/>
      <c r="S129" s="99"/>
      <c r="T129" s="99"/>
      <c r="U129" s="99"/>
      <c r="V129" s="99"/>
      <c r="W129" s="99"/>
      <c r="X129" s="99"/>
      <c r="Y129" s="99"/>
      <c r="Z129" s="66"/>
    </row>
    <row r="130" spans="1:26" ht="12.75" customHeight="1" x14ac:dyDescent="0.2">
      <c r="A130" s="139"/>
      <c r="B130" s="139"/>
      <c r="C130" s="99"/>
      <c r="D130" s="119"/>
      <c r="E130" s="99"/>
      <c r="F130" s="99"/>
      <c r="G130" s="99"/>
      <c r="H130" s="99"/>
      <c r="I130" s="99"/>
      <c r="J130" s="99"/>
      <c r="K130" s="99"/>
      <c r="L130" s="99"/>
      <c r="M130" s="99"/>
      <c r="N130" s="99"/>
      <c r="O130" s="99"/>
      <c r="P130" s="99"/>
      <c r="Q130" s="99"/>
      <c r="R130" s="99"/>
      <c r="S130" s="99"/>
      <c r="T130" s="99"/>
      <c r="U130" s="99"/>
      <c r="V130" s="99"/>
      <c r="W130" s="99"/>
      <c r="X130" s="99"/>
      <c r="Y130" s="99"/>
      <c r="Z130" s="66"/>
    </row>
    <row r="131" spans="1:26" ht="12.75" customHeight="1" x14ac:dyDescent="0.2">
      <c r="A131" s="139"/>
      <c r="B131" s="139"/>
      <c r="C131" s="99"/>
      <c r="D131" s="119"/>
      <c r="E131" s="99"/>
      <c r="F131" s="99"/>
      <c r="G131" s="99"/>
      <c r="H131" s="99"/>
      <c r="I131" s="99"/>
      <c r="J131" s="99"/>
      <c r="K131" s="99"/>
      <c r="L131" s="99"/>
      <c r="M131" s="99"/>
      <c r="N131" s="99"/>
      <c r="O131" s="99"/>
      <c r="P131" s="99"/>
      <c r="Q131" s="99"/>
      <c r="R131" s="99"/>
      <c r="S131" s="99"/>
      <c r="T131" s="99"/>
      <c r="U131" s="99"/>
      <c r="V131" s="99"/>
      <c r="W131" s="99"/>
      <c r="X131" s="99"/>
      <c r="Y131" s="99"/>
      <c r="Z131" s="66"/>
    </row>
    <row r="132" spans="1:26" ht="12.75" customHeight="1" x14ac:dyDescent="0.2">
      <c r="A132" s="139"/>
      <c r="B132" s="139"/>
      <c r="C132" s="99"/>
      <c r="D132" s="119"/>
      <c r="E132" s="99"/>
      <c r="F132" s="99"/>
      <c r="G132" s="99"/>
      <c r="H132" s="99"/>
      <c r="I132" s="99"/>
      <c r="J132" s="99"/>
      <c r="K132" s="99"/>
      <c r="L132" s="99"/>
      <c r="M132" s="99"/>
      <c r="N132" s="99"/>
      <c r="O132" s="99"/>
      <c r="P132" s="99"/>
      <c r="Q132" s="99"/>
      <c r="R132" s="99"/>
      <c r="S132" s="99"/>
      <c r="T132" s="99"/>
      <c r="U132" s="99"/>
      <c r="V132" s="99"/>
      <c r="W132" s="99"/>
      <c r="X132" s="99"/>
      <c r="Y132" s="99"/>
      <c r="Z132" s="66"/>
    </row>
    <row r="133" spans="1:26" ht="12.75" customHeight="1" x14ac:dyDescent="0.2">
      <c r="A133" s="139"/>
      <c r="B133" s="139"/>
      <c r="C133" s="99"/>
      <c r="D133" s="119"/>
      <c r="E133" s="99"/>
      <c r="F133" s="99"/>
      <c r="G133" s="99"/>
      <c r="H133" s="99"/>
      <c r="I133" s="99"/>
      <c r="J133" s="99"/>
      <c r="K133" s="99"/>
      <c r="L133" s="99"/>
      <c r="M133" s="99"/>
      <c r="N133" s="99"/>
      <c r="O133" s="99"/>
      <c r="P133" s="99"/>
      <c r="Q133" s="99"/>
      <c r="R133" s="99"/>
      <c r="S133" s="99"/>
      <c r="T133" s="99"/>
      <c r="U133" s="99"/>
      <c r="V133" s="99"/>
      <c r="W133" s="99"/>
      <c r="X133" s="99"/>
      <c r="Y133" s="99"/>
      <c r="Z133" s="66"/>
    </row>
    <row r="134" spans="1:26" ht="12.75" customHeight="1" x14ac:dyDescent="0.2">
      <c r="A134" s="139"/>
      <c r="B134" s="139"/>
      <c r="C134" s="99"/>
      <c r="D134" s="119"/>
      <c r="E134" s="99"/>
      <c r="F134" s="99"/>
      <c r="G134" s="99"/>
      <c r="H134" s="99"/>
      <c r="I134" s="99"/>
      <c r="J134" s="99"/>
      <c r="K134" s="99"/>
      <c r="L134" s="99"/>
      <c r="M134" s="99"/>
      <c r="N134" s="99"/>
      <c r="O134" s="99"/>
      <c r="P134" s="99"/>
      <c r="Q134" s="99"/>
      <c r="R134" s="99"/>
      <c r="S134" s="99"/>
      <c r="T134" s="99"/>
      <c r="U134" s="99"/>
      <c r="V134" s="99"/>
      <c r="W134" s="99"/>
      <c r="X134" s="99"/>
      <c r="Y134" s="99"/>
      <c r="Z134" s="66"/>
    </row>
    <row r="135" spans="1:26" ht="12.75" customHeight="1" x14ac:dyDescent="0.2">
      <c r="A135" s="139"/>
      <c r="B135" s="139"/>
      <c r="C135" s="99"/>
      <c r="D135" s="119"/>
      <c r="E135" s="99"/>
      <c r="F135" s="99"/>
      <c r="G135" s="99"/>
      <c r="H135" s="99"/>
      <c r="I135" s="99"/>
      <c r="J135" s="99"/>
      <c r="K135" s="99"/>
      <c r="L135" s="99"/>
      <c r="M135" s="99"/>
      <c r="N135" s="99"/>
      <c r="O135" s="99"/>
      <c r="P135" s="99"/>
      <c r="Q135" s="99"/>
      <c r="R135" s="99"/>
      <c r="S135" s="99"/>
      <c r="T135" s="99"/>
      <c r="U135" s="99"/>
      <c r="V135" s="99"/>
      <c r="W135" s="99"/>
      <c r="X135" s="99"/>
      <c r="Y135" s="99"/>
      <c r="Z135" s="66"/>
    </row>
    <row r="136" spans="1:26" ht="12.75" customHeight="1" x14ac:dyDescent="0.2">
      <c r="A136" s="139"/>
      <c r="B136" s="139"/>
      <c r="C136" s="99"/>
      <c r="D136" s="119"/>
      <c r="E136" s="99"/>
      <c r="F136" s="99"/>
      <c r="G136" s="99"/>
      <c r="H136" s="99"/>
      <c r="I136" s="99"/>
      <c r="J136" s="99"/>
      <c r="K136" s="99"/>
      <c r="L136" s="99"/>
      <c r="M136" s="99"/>
      <c r="N136" s="99"/>
      <c r="O136" s="99"/>
      <c r="P136" s="99"/>
      <c r="Q136" s="99"/>
      <c r="R136" s="99"/>
      <c r="S136" s="99"/>
      <c r="T136" s="99"/>
      <c r="U136" s="99"/>
      <c r="V136" s="99"/>
      <c r="W136" s="99"/>
      <c r="X136" s="99"/>
      <c r="Y136" s="99"/>
      <c r="Z136" s="66"/>
    </row>
    <row r="137" spans="1:26" ht="12.75" customHeight="1" x14ac:dyDescent="0.2">
      <c r="A137" s="139"/>
      <c r="B137" s="139"/>
      <c r="C137" s="99"/>
      <c r="D137" s="119"/>
      <c r="E137" s="99"/>
      <c r="F137" s="99"/>
      <c r="G137" s="99"/>
      <c r="H137" s="99"/>
      <c r="I137" s="99"/>
      <c r="J137" s="99"/>
      <c r="K137" s="99"/>
      <c r="L137" s="99"/>
      <c r="M137" s="99"/>
      <c r="N137" s="99"/>
      <c r="O137" s="99"/>
      <c r="P137" s="99"/>
      <c r="Q137" s="99"/>
      <c r="R137" s="99"/>
      <c r="S137" s="99"/>
      <c r="T137" s="99"/>
      <c r="U137" s="99"/>
      <c r="V137" s="99"/>
      <c r="W137" s="99"/>
      <c r="X137" s="99"/>
      <c r="Y137" s="99"/>
      <c r="Z137" s="66"/>
    </row>
    <row r="138" spans="1:26" ht="12.75" customHeight="1" x14ac:dyDescent="0.2">
      <c r="A138" s="139"/>
      <c r="B138" s="139"/>
      <c r="C138" s="99"/>
      <c r="D138" s="119"/>
      <c r="E138" s="99"/>
      <c r="F138" s="99"/>
      <c r="G138" s="99"/>
      <c r="H138" s="99"/>
      <c r="I138" s="99"/>
      <c r="J138" s="99"/>
      <c r="K138" s="99"/>
      <c r="L138" s="99"/>
      <c r="M138" s="99"/>
      <c r="N138" s="99"/>
      <c r="O138" s="99"/>
      <c r="P138" s="99"/>
      <c r="Q138" s="99"/>
      <c r="R138" s="99"/>
      <c r="S138" s="99"/>
      <c r="T138" s="99"/>
      <c r="U138" s="99"/>
      <c r="V138" s="99"/>
      <c r="W138" s="99"/>
      <c r="X138" s="99"/>
      <c r="Y138" s="99"/>
      <c r="Z138" s="66"/>
    </row>
    <row r="139" spans="1:26" ht="12.75" customHeight="1" x14ac:dyDescent="0.2">
      <c r="A139" s="139"/>
      <c r="B139" s="139"/>
      <c r="C139" s="99"/>
      <c r="D139" s="119"/>
      <c r="E139" s="99"/>
      <c r="F139" s="99"/>
      <c r="G139" s="99"/>
      <c r="H139" s="99"/>
      <c r="I139" s="99"/>
      <c r="J139" s="99"/>
      <c r="K139" s="99"/>
      <c r="L139" s="99"/>
      <c r="M139" s="99"/>
      <c r="N139" s="99"/>
      <c r="O139" s="99"/>
      <c r="P139" s="99"/>
      <c r="Q139" s="99"/>
      <c r="R139" s="99"/>
      <c r="S139" s="99"/>
      <c r="T139" s="99"/>
      <c r="U139" s="99"/>
      <c r="V139" s="99"/>
      <c r="W139" s="99"/>
      <c r="X139" s="99"/>
      <c r="Y139" s="99"/>
      <c r="Z139" s="66"/>
    </row>
    <row r="140" spans="1:26" ht="12.75" customHeight="1" x14ac:dyDescent="0.2">
      <c r="A140" s="139"/>
      <c r="B140" s="139"/>
      <c r="C140" s="99"/>
      <c r="D140" s="119"/>
      <c r="E140" s="99"/>
      <c r="F140" s="99"/>
      <c r="G140" s="99"/>
      <c r="H140" s="99"/>
      <c r="I140" s="99"/>
      <c r="J140" s="99"/>
      <c r="K140" s="99"/>
      <c r="L140" s="99"/>
      <c r="M140" s="99"/>
      <c r="N140" s="99"/>
      <c r="O140" s="99"/>
      <c r="P140" s="99"/>
      <c r="Q140" s="99"/>
      <c r="R140" s="99"/>
      <c r="S140" s="99"/>
      <c r="T140" s="99"/>
      <c r="U140" s="99"/>
      <c r="V140" s="99"/>
      <c r="W140" s="99"/>
      <c r="X140" s="99"/>
      <c r="Y140" s="99"/>
      <c r="Z140" s="66"/>
    </row>
    <row r="141" spans="1:26" ht="12.75" customHeight="1" x14ac:dyDescent="0.2">
      <c r="A141" s="139"/>
      <c r="B141" s="139"/>
      <c r="C141" s="99"/>
      <c r="D141" s="119"/>
      <c r="E141" s="99"/>
      <c r="F141" s="99"/>
      <c r="G141" s="99"/>
      <c r="H141" s="99"/>
      <c r="I141" s="99"/>
      <c r="J141" s="99"/>
      <c r="K141" s="99"/>
      <c r="L141" s="99"/>
      <c r="M141" s="99"/>
      <c r="N141" s="99"/>
      <c r="O141" s="99"/>
      <c r="P141" s="99"/>
      <c r="Q141" s="99"/>
      <c r="R141" s="99"/>
      <c r="S141" s="99"/>
      <c r="T141" s="99"/>
      <c r="U141" s="99"/>
      <c r="V141" s="99"/>
      <c r="W141" s="99"/>
      <c r="X141" s="99"/>
      <c r="Y141" s="99"/>
      <c r="Z141" s="66"/>
    </row>
    <row r="142" spans="1:26" ht="12.75" customHeight="1" x14ac:dyDescent="0.2">
      <c r="A142" s="139"/>
      <c r="B142" s="139"/>
      <c r="C142" s="99"/>
      <c r="D142" s="119"/>
      <c r="E142" s="99"/>
      <c r="F142" s="99"/>
      <c r="G142" s="99"/>
      <c r="H142" s="99"/>
      <c r="I142" s="99"/>
      <c r="J142" s="99"/>
      <c r="K142" s="99"/>
      <c r="L142" s="99"/>
      <c r="M142" s="99"/>
      <c r="N142" s="99"/>
      <c r="O142" s="99"/>
      <c r="P142" s="99"/>
      <c r="Q142" s="99"/>
      <c r="R142" s="99"/>
      <c r="S142" s="99"/>
      <c r="T142" s="99"/>
      <c r="U142" s="99"/>
      <c r="V142" s="99"/>
      <c r="W142" s="99"/>
      <c r="X142" s="99"/>
      <c r="Y142" s="99"/>
      <c r="Z142" s="66"/>
    </row>
    <row r="143" spans="1:26" ht="12.75" customHeight="1" x14ac:dyDescent="0.2">
      <c r="A143" s="139"/>
      <c r="B143" s="139"/>
      <c r="C143" s="99"/>
      <c r="D143" s="119"/>
      <c r="E143" s="99"/>
      <c r="F143" s="99"/>
      <c r="G143" s="99"/>
      <c r="H143" s="99"/>
      <c r="I143" s="99"/>
      <c r="J143" s="99"/>
      <c r="K143" s="99"/>
      <c r="L143" s="99"/>
      <c r="M143" s="99"/>
      <c r="N143" s="99"/>
      <c r="O143" s="99"/>
      <c r="P143" s="99"/>
      <c r="Q143" s="99"/>
      <c r="R143" s="99"/>
      <c r="S143" s="99"/>
      <c r="T143" s="99"/>
      <c r="U143" s="99"/>
      <c r="V143" s="99"/>
      <c r="W143" s="99"/>
      <c r="X143" s="99"/>
      <c r="Y143" s="99"/>
      <c r="Z143" s="66"/>
    </row>
    <row r="144" spans="1:26" ht="12.75" customHeight="1" x14ac:dyDescent="0.2">
      <c r="A144" s="139"/>
      <c r="B144" s="139"/>
      <c r="C144" s="99"/>
      <c r="D144" s="119"/>
      <c r="E144" s="99"/>
      <c r="F144" s="99"/>
      <c r="G144" s="99"/>
      <c r="H144" s="99"/>
      <c r="I144" s="99"/>
      <c r="J144" s="99"/>
      <c r="K144" s="99"/>
      <c r="L144" s="99"/>
      <c r="M144" s="99"/>
      <c r="N144" s="99"/>
      <c r="O144" s="99"/>
      <c r="P144" s="99"/>
      <c r="Q144" s="99"/>
      <c r="R144" s="99"/>
      <c r="S144" s="99"/>
      <c r="T144" s="99"/>
      <c r="U144" s="99"/>
      <c r="V144" s="99"/>
      <c r="W144" s="99"/>
      <c r="X144" s="99"/>
      <c r="Y144" s="99"/>
      <c r="Z144" s="66"/>
    </row>
    <row r="145" spans="1:26" ht="12.75" customHeight="1" x14ac:dyDescent="0.2">
      <c r="A145" s="139"/>
      <c r="B145" s="139"/>
      <c r="C145" s="99"/>
      <c r="D145" s="119"/>
      <c r="E145" s="99"/>
      <c r="F145" s="99"/>
      <c r="G145" s="99"/>
      <c r="H145" s="99"/>
      <c r="I145" s="99"/>
      <c r="J145" s="99"/>
      <c r="K145" s="99"/>
      <c r="L145" s="99"/>
      <c r="M145" s="99"/>
      <c r="N145" s="99"/>
      <c r="O145" s="99"/>
      <c r="P145" s="99"/>
      <c r="Q145" s="99"/>
      <c r="R145" s="99"/>
      <c r="S145" s="99"/>
      <c r="T145" s="99"/>
      <c r="U145" s="99"/>
      <c r="V145" s="99"/>
      <c r="W145" s="99"/>
      <c r="X145" s="99"/>
      <c r="Y145" s="99"/>
      <c r="Z145" s="66"/>
    </row>
    <row r="146" spans="1:26" ht="12.75" customHeight="1" x14ac:dyDescent="0.2">
      <c r="A146" s="139"/>
      <c r="B146" s="139"/>
      <c r="C146" s="99"/>
      <c r="D146" s="119"/>
      <c r="E146" s="99"/>
      <c r="F146" s="99"/>
      <c r="G146" s="99"/>
      <c r="H146" s="99"/>
      <c r="I146" s="99"/>
      <c r="J146" s="99"/>
      <c r="K146" s="99"/>
      <c r="L146" s="99"/>
      <c r="M146" s="99"/>
      <c r="N146" s="99"/>
      <c r="O146" s="99"/>
      <c r="P146" s="99"/>
      <c r="Q146" s="99"/>
      <c r="R146" s="99"/>
      <c r="S146" s="99"/>
      <c r="T146" s="99"/>
      <c r="U146" s="99"/>
      <c r="V146" s="99"/>
      <c r="W146" s="99"/>
      <c r="X146" s="99"/>
      <c r="Y146" s="99"/>
      <c r="Z146" s="66"/>
    </row>
    <row r="147" spans="1:26" ht="12.75" customHeight="1" x14ac:dyDescent="0.2">
      <c r="A147" s="139"/>
      <c r="B147" s="139"/>
      <c r="C147" s="99"/>
      <c r="D147" s="119"/>
      <c r="E147" s="99"/>
      <c r="F147" s="99"/>
      <c r="G147" s="99"/>
      <c r="H147" s="99"/>
      <c r="I147" s="99"/>
      <c r="J147" s="99"/>
      <c r="K147" s="99"/>
      <c r="L147" s="99"/>
      <c r="M147" s="99"/>
      <c r="N147" s="99"/>
      <c r="O147" s="99"/>
      <c r="P147" s="99"/>
      <c r="Q147" s="99"/>
      <c r="R147" s="99"/>
      <c r="S147" s="99"/>
      <c r="T147" s="99"/>
      <c r="U147" s="99"/>
      <c r="V147" s="99"/>
      <c r="W147" s="99"/>
      <c r="X147" s="99"/>
      <c r="Y147" s="99"/>
      <c r="Z147" s="66"/>
    </row>
    <row r="148" spans="1:26" ht="12.75" customHeight="1" x14ac:dyDescent="0.2">
      <c r="A148" s="139"/>
      <c r="B148" s="139"/>
      <c r="C148" s="99"/>
      <c r="D148" s="119"/>
      <c r="E148" s="99"/>
      <c r="F148" s="99"/>
      <c r="G148" s="99"/>
      <c r="H148" s="99"/>
      <c r="I148" s="99"/>
      <c r="J148" s="99"/>
      <c r="K148" s="99"/>
      <c r="L148" s="99"/>
      <c r="M148" s="99"/>
      <c r="N148" s="99"/>
      <c r="O148" s="99"/>
      <c r="P148" s="99"/>
      <c r="Q148" s="99"/>
      <c r="R148" s="99"/>
      <c r="S148" s="99"/>
      <c r="T148" s="99"/>
      <c r="U148" s="99"/>
      <c r="V148" s="99"/>
      <c r="W148" s="99"/>
      <c r="X148" s="99"/>
      <c r="Y148" s="99"/>
      <c r="Z148" s="66"/>
    </row>
    <row r="149" spans="1:26" ht="12.75" customHeight="1" x14ac:dyDescent="0.2">
      <c r="A149" s="139"/>
      <c r="B149" s="139"/>
      <c r="C149" s="99"/>
      <c r="D149" s="119"/>
      <c r="E149" s="99"/>
      <c r="F149" s="99"/>
      <c r="G149" s="99"/>
      <c r="H149" s="99"/>
      <c r="I149" s="99"/>
      <c r="J149" s="99"/>
      <c r="K149" s="99"/>
      <c r="L149" s="99"/>
      <c r="M149" s="99"/>
      <c r="N149" s="99"/>
      <c r="O149" s="99"/>
      <c r="P149" s="99"/>
      <c r="Q149" s="99"/>
      <c r="R149" s="99"/>
      <c r="S149" s="99"/>
      <c r="T149" s="99"/>
      <c r="U149" s="99"/>
      <c r="V149" s="99"/>
      <c r="W149" s="99"/>
      <c r="X149" s="99"/>
      <c r="Y149" s="99"/>
      <c r="Z149" s="66"/>
    </row>
    <row r="150" spans="1:26" ht="12.75" customHeight="1" x14ac:dyDescent="0.2">
      <c r="A150" s="139"/>
      <c r="B150" s="139"/>
      <c r="C150" s="99"/>
      <c r="D150" s="119"/>
      <c r="E150" s="99"/>
      <c r="F150" s="99"/>
      <c r="G150" s="99"/>
      <c r="H150" s="99"/>
      <c r="I150" s="99"/>
      <c r="J150" s="99"/>
      <c r="K150" s="99"/>
      <c r="L150" s="99"/>
      <c r="M150" s="99"/>
      <c r="N150" s="99"/>
      <c r="O150" s="99"/>
      <c r="P150" s="99"/>
      <c r="Q150" s="99"/>
      <c r="R150" s="99"/>
      <c r="S150" s="99"/>
      <c r="T150" s="99"/>
      <c r="U150" s="99"/>
      <c r="V150" s="99"/>
      <c r="W150" s="99"/>
      <c r="X150" s="99"/>
      <c r="Y150" s="99"/>
      <c r="Z150" s="66"/>
    </row>
    <row r="151" spans="1:26" ht="12.75" customHeight="1" x14ac:dyDescent="0.2">
      <c r="A151" s="139"/>
      <c r="B151" s="139"/>
      <c r="C151" s="99"/>
      <c r="D151" s="119"/>
      <c r="E151" s="99"/>
      <c r="F151" s="99"/>
      <c r="G151" s="99"/>
      <c r="H151" s="99"/>
      <c r="I151" s="99"/>
      <c r="J151" s="99"/>
      <c r="K151" s="99"/>
      <c r="L151" s="99"/>
      <c r="M151" s="99"/>
      <c r="N151" s="99"/>
      <c r="O151" s="99"/>
      <c r="P151" s="99"/>
      <c r="Q151" s="99"/>
      <c r="R151" s="99"/>
      <c r="S151" s="99"/>
      <c r="T151" s="99"/>
      <c r="U151" s="99"/>
      <c r="V151" s="99"/>
      <c r="W151" s="99"/>
      <c r="X151" s="99"/>
      <c r="Y151" s="99"/>
      <c r="Z151" s="66"/>
    </row>
    <row r="152" spans="1:26" ht="12.75" customHeight="1" x14ac:dyDescent="0.2">
      <c r="A152" s="139"/>
      <c r="B152" s="139"/>
      <c r="C152" s="99"/>
      <c r="D152" s="119"/>
      <c r="E152" s="99"/>
      <c r="F152" s="99"/>
      <c r="G152" s="99"/>
      <c r="H152" s="99"/>
      <c r="I152" s="99"/>
      <c r="J152" s="99"/>
      <c r="K152" s="99"/>
      <c r="L152" s="99"/>
      <c r="M152" s="99"/>
      <c r="N152" s="99"/>
      <c r="O152" s="99"/>
      <c r="P152" s="99"/>
      <c r="Q152" s="99"/>
      <c r="R152" s="99"/>
      <c r="S152" s="99"/>
      <c r="T152" s="99"/>
      <c r="U152" s="99"/>
      <c r="V152" s="99"/>
      <c r="W152" s="99"/>
      <c r="X152" s="99"/>
      <c r="Y152" s="99"/>
      <c r="Z152" s="66"/>
    </row>
    <row r="153" spans="1:26" ht="12.75" customHeight="1" x14ac:dyDescent="0.2">
      <c r="A153" s="139"/>
      <c r="B153" s="139"/>
      <c r="C153" s="99"/>
      <c r="D153" s="119"/>
      <c r="E153" s="99"/>
      <c r="F153" s="99"/>
      <c r="G153" s="99"/>
      <c r="H153" s="99"/>
      <c r="I153" s="99"/>
      <c r="J153" s="99"/>
      <c r="K153" s="99"/>
      <c r="L153" s="99"/>
      <c r="M153" s="99"/>
      <c r="N153" s="99"/>
      <c r="O153" s="99"/>
      <c r="P153" s="99"/>
      <c r="Q153" s="99"/>
      <c r="R153" s="99"/>
      <c r="S153" s="99"/>
      <c r="T153" s="99"/>
      <c r="U153" s="99"/>
      <c r="V153" s="99"/>
      <c r="W153" s="99"/>
      <c r="X153" s="99"/>
      <c r="Y153" s="99"/>
      <c r="Z153" s="66"/>
    </row>
    <row r="154" spans="1:26" ht="12.75" customHeight="1" x14ac:dyDescent="0.2">
      <c r="A154" s="139"/>
      <c r="B154" s="139"/>
      <c r="C154" s="99"/>
      <c r="D154" s="119"/>
      <c r="E154" s="99"/>
      <c r="F154" s="99"/>
      <c r="G154" s="99"/>
      <c r="H154" s="99"/>
      <c r="I154" s="99"/>
      <c r="J154" s="99"/>
      <c r="K154" s="99"/>
      <c r="L154" s="99"/>
      <c r="M154" s="99"/>
      <c r="N154" s="99"/>
      <c r="O154" s="99"/>
      <c r="P154" s="99"/>
      <c r="Q154" s="99"/>
      <c r="R154" s="99"/>
      <c r="S154" s="99"/>
      <c r="T154" s="99"/>
      <c r="U154" s="99"/>
      <c r="V154" s="99"/>
      <c r="W154" s="99"/>
      <c r="X154" s="99"/>
      <c r="Y154" s="99"/>
      <c r="Z154" s="66"/>
    </row>
    <row r="155" spans="1:26" ht="12.75" customHeight="1" x14ac:dyDescent="0.2">
      <c r="A155" s="139"/>
      <c r="B155" s="139"/>
      <c r="C155" s="99"/>
      <c r="D155" s="119"/>
      <c r="E155" s="99"/>
      <c r="F155" s="99"/>
      <c r="G155" s="99"/>
      <c r="H155" s="99"/>
      <c r="I155" s="99"/>
      <c r="J155" s="99"/>
      <c r="K155" s="99"/>
      <c r="L155" s="99"/>
      <c r="M155" s="99"/>
      <c r="N155" s="99"/>
      <c r="O155" s="99"/>
      <c r="P155" s="99"/>
      <c r="Q155" s="99"/>
      <c r="R155" s="99"/>
      <c r="S155" s="99"/>
      <c r="T155" s="99"/>
      <c r="U155" s="99"/>
      <c r="V155" s="99"/>
      <c r="W155" s="99"/>
      <c r="X155" s="99"/>
      <c r="Y155" s="99"/>
      <c r="Z155" s="66"/>
    </row>
    <row r="156" spans="1:26" ht="12.75" customHeight="1" x14ac:dyDescent="0.2">
      <c r="A156" s="139"/>
      <c r="B156" s="139"/>
      <c r="C156" s="99"/>
      <c r="D156" s="119"/>
      <c r="E156" s="99"/>
      <c r="F156" s="99"/>
      <c r="G156" s="99"/>
      <c r="H156" s="99"/>
      <c r="I156" s="99"/>
      <c r="J156" s="99"/>
      <c r="K156" s="99"/>
      <c r="L156" s="99"/>
      <c r="M156" s="99"/>
      <c r="N156" s="99"/>
      <c r="O156" s="99"/>
      <c r="P156" s="99"/>
      <c r="Q156" s="99"/>
      <c r="R156" s="99"/>
      <c r="S156" s="99"/>
      <c r="T156" s="99"/>
      <c r="U156" s="99"/>
      <c r="V156" s="99"/>
      <c r="W156" s="99"/>
      <c r="X156" s="99"/>
      <c r="Y156" s="99"/>
      <c r="Z156" s="66"/>
    </row>
    <row r="157" spans="1:26" ht="12.75" customHeight="1" x14ac:dyDescent="0.2">
      <c r="A157" s="139"/>
      <c r="B157" s="139"/>
      <c r="C157" s="99"/>
      <c r="D157" s="119"/>
      <c r="E157" s="99"/>
      <c r="F157" s="99"/>
      <c r="G157" s="99"/>
      <c r="H157" s="99"/>
      <c r="I157" s="99"/>
      <c r="J157" s="99"/>
      <c r="K157" s="99"/>
      <c r="L157" s="99"/>
      <c r="M157" s="99"/>
      <c r="N157" s="99"/>
      <c r="O157" s="99"/>
      <c r="P157" s="99"/>
      <c r="Q157" s="99"/>
      <c r="R157" s="99"/>
      <c r="S157" s="99"/>
      <c r="T157" s="99"/>
      <c r="U157" s="99"/>
      <c r="V157" s="99"/>
      <c r="W157" s="99"/>
      <c r="X157" s="99"/>
      <c r="Y157" s="99"/>
      <c r="Z157" s="66"/>
    </row>
    <row r="158" spans="1:26" ht="12.75" customHeight="1" x14ac:dyDescent="0.2">
      <c r="A158" s="139"/>
      <c r="B158" s="139"/>
      <c r="C158" s="99"/>
      <c r="D158" s="119"/>
      <c r="E158" s="99"/>
      <c r="F158" s="99"/>
      <c r="G158" s="99"/>
      <c r="H158" s="99"/>
      <c r="I158" s="99"/>
      <c r="J158" s="99"/>
      <c r="K158" s="99"/>
      <c r="L158" s="99"/>
      <c r="M158" s="99"/>
      <c r="N158" s="99"/>
      <c r="O158" s="99"/>
      <c r="P158" s="99"/>
      <c r="Q158" s="99"/>
      <c r="R158" s="99"/>
      <c r="S158" s="99"/>
      <c r="T158" s="99"/>
      <c r="U158" s="99"/>
      <c r="V158" s="99"/>
      <c r="W158" s="99"/>
      <c r="X158" s="99"/>
      <c r="Y158" s="99"/>
      <c r="Z158" s="66"/>
    </row>
    <row r="159" spans="1:26" ht="12.75" customHeight="1" x14ac:dyDescent="0.2">
      <c r="A159" s="139"/>
      <c r="B159" s="139"/>
      <c r="C159" s="99"/>
      <c r="D159" s="119"/>
      <c r="E159" s="99"/>
      <c r="F159" s="99"/>
      <c r="G159" s="99"/>
      <c r="H159" s="99"/>
      <c r="I159" s="99"/>
      <c r="J159" s="99"/>
      <c r="K159" s="99"/>
      <c r="L159" s="99"/>
      <c r="M159" s="99"/>
      <c r="N159" s="99"/>
      <c r="O159" s="99"/>
      <c r="P159" s="99"/>
      <c r="Q159" s="99"/>
      <c r="R159" s="99"/>
      <c r="S159" s="99"/>
      <c r="T159" s="99"/>
      <c r="U159" s="99"/>
      <c r="V159" s="99"/>
      <c r="W159" s="99"/>
      <c r="X159" s="99"/>
      <c r="Y159" s="99"/>
      <c r="Z159" s="66"/>
    </row>
    <row r="160" spans="1:26" ht="12.75" customHeight="1" x14ac:dyDescent="0.2">
      <c r="A160" s="139"/>
      <c r="B160" s="139"/>
      <c r="C160" s="99"/>
      <c r="D160" s="119"/>
      <c r="E160" s="99"/>
      <c r="F160" s="99"/>
      <c r="G160" s="99"/>
      <c r="H160" s="99"/>
      <c r="I160" s="99"/>
      <c r="J160" s="99"/>
      <c r="K160" s="99"/>
      <c r="L160" s="99"/>
      <c r="M160" s="99"/>
      <c r="N160" s="99"/>
      <c r="O160" s="99"/>
      <c r="P160" s="99"/>
      <c r="Q160" s="99"/>
      <c r="R160" s="99"/>
      <c r="S160" s="99"/>
      <c r="T160" s="99"/>
      <c r="U160" s="99"/>
      <c r="V160" s="99"/>
      <c r="W160" s="99"/>
      <c r="X160" s="99"/>
      <c r="Y160" s="99"/>
      <c r="Z160" s="66"/>
    </row>
    <row r="161" spans="1:26" ht="12.75" customHeight="1" x14ac:dyDescent="0.2">
      <c r="A161" s="139"/>
      <c r="B161" s="139"/>
      <c r="C161" s="99"/>
      <c r="D161" s="119"/>
      <c r="E161" s="99"/>
      <c r="F161" s="99"/>
      <c r="G161" s="99"/>
      <c r="H161" s="99"/>
      <c r="I161" s="99"/>
      <c r="J161" s="99"/>
      <c r="K161" s="99"/>
      <c r="L161" s="99"/>
      <c r="M161" s="99"/>
      <c r="N161" s="99"/>
      <c r="O161" s="99"/>
      <c r="P161" s="99"/>
      <c r="Q161" s="99"/>
      <c r="R161" s="99"/>
      <c r="S161" s="99"/>
      <c r="T161" s="99"/>
      <c r="U161" s="99"/>
      <c r="V161" s="99"/>
      <c r="W161" s="99"/>
      <c r="X161" s="99"/>
      <c r="Y161" s="99"/>
      <c r="Z161" s="66"/>
    </row>
    <row r="162" spans="1:26" ht="12.75" customHeight="1" x14ac:dyDescent="0.2">
      <c r="A162" s="139"/>
      <c r="B162" s="139"/>
      <c r="C162" s="99"/>
      <c r="D162" s="119"/>
      <c r="E162" s="99"/>
      <c r="F162" s="99"/>
      <c r="G162" s="99"/>
      <c r="H162" s="99"/>
      <c r="I162" s="99"/>
      <c r="J162" s="99"/>
      <c r="K162" s="99"/>
      <c r="L162" s="99"/>
      <c r="M162" s="99"/>
      <c r="N162" s="99"/>
      <c r="O162" s="99"/>
      <c r="P162" s="99"/>
      <c r="Q162" s="99"/>
      <c r="R162" s="99"/>
      <c r="S162" s="99"/>
      <c r="T162" s="99"/>
      <c r="U162" s="99"/>
      <c r="V162" s="99"/>
      <c r="W162" s="99"/>
      <c r="X162" s="99"/>
      <c r="Y162" s="99"/>
      <c r="Z162" s="66"/>
    </row>
    <row r="163" spans="1:26" ht="12.75" customHeight="1" x14ac:dyDescent="0.2">
      <c r="A163" s="139"/>
      <c r="B163" s="139"/>
      <c r="C163" s="99"/>
      <c r="D163" s="119"/>
      <c r="E163" s="99"/>
      <c r="F163" s="99"/>
      <c r="G163" s="99"/>
      <c r="H163" s="99"/>
      <c r="I163" s="99"/>
      <c r="J163" s="99"/>
      <c r="K163" s="99"/>
      <c r="L163" s="99"/>
      <c r="M163" s="99"/>
      <c r="N163" s="99"/>
      <c r="O163" s="99"/>
      <c r="P163" s="99"/>
      <c r="Q163" s="99"/>
      <c r="R163" s="99"/>
      <c r="S163" s="99"/>
      <c r="T163" s="99"/>
      <c r="U163" s="99"/>
      <c r="V163" s="99"/>
      <c r="W163" s="99"/>
      <c r="X163" s="99"/>
      <c r="Y163" s="99"/>
      <c r="Z163" s="66"/>
    </row>
    <row r="164" spans="1:26" ht="12.75" customHeight="1" x14ac:dyDescent="0.2">
      <c r="A164" s="139"/>
      <c r="B164" s="139"/>
      <c r="C164" s="99"/>
      <c r="D164" s="119"/>
      <c r="E164" s="99"/>
      <c r="F164" s="99"/>
      <c r="G164" s="99"/>
      <c r="H164" s="99"/>
      <c r="I164" s="99"/>
      <c r="J164" s="99"/>
      <c r="K164" s="99"/>
      <c r="L164" s="99"/>
      <c r="M164" s="99"/>
      <c r="N164" s="99"/>
      <c r="O164" s="99"/>
      <c r="P164" s="99"/>
      <c r="Q164" s="99"/>
      <c r="R164" s="99"/>
      <c r="S164" s="99"/>
      <c r="T164" s="99"/>
      <c r="U164" s="99"/>
      <c r="V164" s="99"/>
      <c r="W164" s="99"/>
      <c r="X164" s="99"/>
      <c r="Y164" s="99"/>
      <c r="Z164" s="66"/>
    </row>
    <row r="165" spans="1:26" ht="12.75" customHeight="1" x14ac:dyDescent="0.2">
      <c r="A165" s="139"/>
      <c r="B165" s="139"/>
      <c r="C165" s="99"/>
      <c r="D165" s="119"/>
      <c r="E165" s="99"/>
      <c r="F165" s="99"/>
      <c r="G165" s="99"/>
      <c r="H165" s="99"/>
      <c r="I165" s="99"/>
      <c r="J165" s="99"/>
      <c r="K165" s="99"/>
      <c r="L165" s="99"/>
      <c r="M165" s="99"/>
      <c r="N165" s="99"/>
      <c r="O165" s="99"/>
      <c r="P165" s="99"/>
      <c r="Q165" s="99"/>
      <c r="R165" s="99"/>
      <c r="S165" s="99"/>
      <c r="T165" s="99"/>
      <c r="U165" s="99"/>
      <c r="V165" s="99"/>
      <c r="W165" s="99"/>
      <c r="X165" s="99"/>
      <c r="Y165" s="99"/>
      <c r="Z165" s="66"/>
    </row>
    <row r="166" spans="1:26" ht="12.75" customHeight="1" x14ac:dyDescent="0.2">
      <c r="A166" s="139"/>
      <c r="B166" s="139"/>
      <c r="C166" s="99"/>
      <c r="D166" s="119"/>
      <c r="E166" s="99"/>
      <c r="F166" s="99"/>
      <c r="G166" s="99"/>
      <c r="H166" s="99"/>
      <c r="I166" s="99"/>
      <c r="J166" s="99"/>
      <c r="K166" s="99"/>
      <c r="L166" s="99"/>
      <c r="M166" s="99"/>
      <c r="N166" s="99"/>
      <c r="O166" s="99"/>
      <c r="P166" s="99"/>
      <c r="Q166" s="99"/>
      <c r="R166" s="99"/>
      <c r="S166" s="99"/>
      <c r="T166" s="99"/>
      <c r="U166" s="99"/>
      <c r="V166" s="99"/>
      <c r="W166" s="99"/>
      <c r="X166" s="99"/>
      <c r="Y166" s="99"/>
      <c r="Z166" s="66"/>
    </row>
    <row r="167" spans="1:26" ht="12.75" customHeight="1" x14ac:dyDescent="0.2">
      <c r="A167" s="139"/>
      <c r="B167" s="139"/>
      <c r="C167" s="99"/>
      <c r="D167" s="119"/>
      <c r="E167" s="99"/>
      <c r="F167" s="99"/>
      <c r="G167" s="99"/>
      <c r="H167" s="99"/>
      <c r="I167" s="99"/>
      <c r="J167" s="99"/>
      <c r="K167" s="99"/>
      <c r="L167" s="99"/>
      <c r="M167" s="99"/>
      <c r="N167" s="99"/>
      <c r="O167" s="99"/>
      <c r="P167" s="99"/>
      <c r="Q167" s="99"/>
      <c r="R167" s="99"/>
      <c r="S167" s="99"/>
      <c r="T167" s="99"/>
      <c r="U167" s="99"/>
      <c r="V167" s="99"/>
      <c r="W167" s="99"/>
      <c r="X167" s="99"/>
      <c r="Y167" s="99"/>
      <c r="Z167" s="66"/>
    </row>
    <row r="168" spans="1:26" ht="12.75" customHeight="1" x14ac:dyDescent="0.2">
      <c r="A168" s="139"/>
      <c r="B168" s="139"/>
      <c r="C168" s="99"/>
      <c r="D168" s="119"/>
      <c r="E168" s="99"/>
      <c r="F168" s="99"/>
      <c r="G168" s="99"/>
      <c r="H168" s="99"/>
      <c r="I168" s="99"/>
      <c r="J168" s="99"/>
      <c r="K168" s="99"/>
      <c r="L168" s="99"/>
      <c r="M168" s="99"/>
      <c r="N168" s="99"/>
      <c r="O168" s="99"/>
      <c r="P168" s="99"/>
      <c r="Q168" s="99"/>
      <c r="R168" s="99"/>
      <c r="S168" s="99"/>
      <c r="T168" s="99"/>
      <c r="U168" s="99"/>
      <c r="V168" s="99"/>
      <c r="W168" s="99"/>
      <c r="X168" s="99"/>
      <c r="Y168" s="99"/>
      <c r="Z168" s="66"/>
    </row>
    <row r="169" spans="1:26" ht="12.75" customHeight="1" x14ac:dyDescent="0.2">
      <c r="A169" s="139"/>
      <c r="B169" s="139"/>
      <c r="C169" s="99"/>
      <c r="D169" s="119"/>
      <c r="E169" s="99"/>
      <c r="F169" s="99"/>
      <c r="G169" s="99"/>
      <c r="H169" s="99"/>
      <c r="I169" s="99"/>
      <c r="J169" s="99"/>
      <c r="K169" s="99"/>
      <c r="L169" s="99"/>
      <c r="M169" s="99"/>
      <c r="N169" s="99"/>
      <c r="O169" s="99"/>
      <c r="P169" s="99"/>
      <c r="Q169" s="99"/>
      <c r="R169" s="99"/>
      <c r="S169" s="99"/>
      <c r="T169" s="99"/>
      <c r="U169" s="99"/>
      <c r="V169" s="99"/>
      <c r="W169" s="99"/>
      <c r="X169" s="99"/>
      <c r="Y169" s="99"/>
      <c r="Z169" s="66"/>
    </row>
    <row r="170" spans="1:26" ht="12.75" customHeight="1" x14ac:dyDescent="0.2">
      <c r="A170" s="139"/>
      <c r="B170" s="139"/>
      <c r="C170" s="99"/>
      <c r="D170" s="119"/>
      <c r="E170" s="99"/>
      <c r="F170" s="99"/>
      <c r="G170" s="99"/>
      <c r="H170" s="99"/>
      <c r="I170" s="99"/>
      <c r="J170" s="99"/>
      <c r="K170" s="99"/>
      <c r="L170" s="99"/>
      <c r="M170" s="99"/>
      <c r="N170" s="99"/>
      <c r="O170" s="99"/>
      <c r="P170" s="99"/>
      <c r="Q170" s="99"/>
      <c r="R170" s="99"/>
      <c r="S170" s="99"/>
      <c r="T170" s="99"/>
      <c r="U170" s="99"/>
      <c r="V170" s="99"/>
      <c r="W170" s="99"/>
      <c r="X170" s="99"/>
      <c r="Y170" s="99"/>
      <c r="Z170" s="66"/>
    </row>
    <row r="171" spans="1:26" ht="12.75" customHeight="1" x14ac:dyDescent="0.2">
      <c r="A171" s="139"/>
      <c r="B171" s="139"/>
      <c r="C171" s="99"/>
      <c r="D171" s="119"/>
      <c r="E171" s="99"/>
      <c r="F171" s="99"/>
      <c r="G171" s="99"/>
      <c r="H171" s="99"/>
      <c r="I171" s="99"/>
      <c r="J171" s="99"/>
      <c r="K171" s="99"/>
      <c r="L171" s="99"/>
      <c r="M171" s="99"/>
      <c r="N171" s="99"/>
      <c r="O171" s="99"/>
      <c r="P171" s="99"/>
      <c r="Q171" s="99"/>
      <c r="R171" s="99"/>
      <c r="S171" s="99"/>
      <c r="T171" s="99"/>
      <c r="U171" s="99"/>
      <c r="V171" s="99"/>
      <c r="W171" s="99"/>
      <c r="X171" s="99"/>
      <c r="Y171" s="99"/>
      <c r="Z171" s="66"/>
    </row>
    <row r="172" spans="1:26" ht="12.75" customHeight="1" x14ac:dyDescent="0.2">
      <c r="A172" s="139"/>
      <c r="B172" s="139"/>
      <c r="C172" s="99"/>
      <c r="D172" s="119"/>
      <c r="E172" s="99"/>
      <c r="F172" s="99"/>
      <c r="G172" s="99"/>
      <c r="H172" s="99"/>
      <c r="I172" s="99"/>
      <c r="J172" s="99"/>
      <c r="K172" s="99"/>
      <c r="L172" s="99"/>
      <c r="M172" s="99"/>
      <c r="N172" s="99"/>
      <c r="O172" s="99"/>
      <c r="P172" s="99"/>
      <c r="Q172" s="99"/>
      <c r="R172" s="99"/>
      <c r="S172" s="99"/>
      <c r="T172" s="99"/>
      <c r="U172" s="99"/>
      <c r="V172" s="99"/>
      <c r="W172" s="99"/>
      <c r="X172" s="99"/>
      <c r="Y172" s="99"/>
      <c r="Z172" s="66"/>
    </row>
    <row r="173" spans="1:26" ht="12.75" customHeight="1" x14ac:dyDescent="0.2">
      <c r="A173" s="139"/>
      <c r="B173" s="139"/>
      <c r="C173" s="99"/>
      <c r="D173" s="119"/>
      <c r="E173" s="99"/>
      <c r="F173" s="99"/>
      <c r="G173" s="99"/>
      <c r="H173" s="99"/>
      <c r="I173" s="99"/>
      <c r="J173" s="99"/>
      <c r="K173" s="99"/>
      <c r="L173" s="99"/>
      <c r="M173" s="99"/>
      <c r="N173" s="99"/>
      <c r="O173" s="99"/>
      <c r="P173" s="99"/>
      <c r="Q173" s="99"/>
      <c r="R173" s="99"/>
      <c r="S173" s="99"/>
      <c r="T173" s="99"/>
      <c r="U173" s="99"/>
      <c r="V173" s="99"/>
      <c r="W173" s="99"/>
      <c r="X173" s="99"/>
      <c r="Y173" s="99"/>
      <c r="Z173" s="66"/>
    </row>
    <row r="174" spans="1:26" ht="12.75" customHeight="1" x14ac:dyDescent="0.2">
      <c r="A174" s="139"/>
      <c r="B174" s="139"/>
      <c r="C174" s="99"/>
      <c r="D174" s="119"/>
      <c r="E174" s="99"/>
      <c r="F174" s="99"/>
      <c r="G174" s="99"/>
      <c r="H174" s="99"/>
      <c r="I174" s="99"/>
      <c r="J174" s="99"/>
      <c r="K174" s="99"/>
      <c r="L174" s="99"/>
      <c r="M174" s="99"/>
      <c r="N174" s="99"/>
      <c r="O174" s="99"/>
      <c r="P174" s="99"/>
      <c r="Q174" s="99"/>
      <c r="R174" s="99"/>
      <c r="S174" s="99"/>
      <c r="T174" s="99"/>
      <c r="U174" s="99"/>
      <c r="V174" s="99"/>
      <c r="W174" s="99"/>
      <c r="X174" s="99"/>
      <c r="Y174" s="99"/>
      <c r="Z174" s="66"/>
    </row>
    <row r="175" spans="1:26" ht="12.75" customHeight="1" x14ac:dyDescent="0.2">
      <c r="A175" s="139"/>
      <c r="B175" s="139"/>
      <c r="C175" s="99"/>
      <c r="D175" s="119"/>
      <c r="E175" s="99"/>
      <c r="F175" s="99"/>
      <c r="G175" s="99"/>
      <c r="H175" s="99"/>
      <c r="I175" s="99"/>
      <c r="J175" s="99"/>
      <c r="K175" s="99"/>
      <c r="L175" s="99"/>
      <c r="M175" s="99"/>
      <c r="N175" s="99"/>
      <c r="O175" s="99"/>
      <c r="P175" s="99"/>
      <c r="Q175" s="99"/>
      <c r="R175" s="99"/>
      <c r="S175" s="99"/>
      <c r="T175" s="99"/>
      <c r="U175" s="99"/>
      <c r="V175" s="99"/>
      <c r="W175" s="99"/>
      <c r="X175" s="99"/>
      <c r="Y175" s="99"/>
      <c r="Z175" s="66"/>
    </row>
    <row r="176" spans="1:26" ht="12.75" customHeight="1" x14ac:dyDescent="0.2">
      <c r="A176" s="139"/>
      <c r="B176" s="139"/>
      <c r="C176" s="99"/>
      <c r="D176" s="119"/>
      <c r="E176" s="99"/>
      <c r="F176" s="99"/>
      <c r="G176" s="99"/>
      <c r="H176" s="99"/>
      <c r="I176" s="99"/>
      <c r="J176" s="99"/>
      <c r="K176" s="99"/>
      <c r="L176" s="99"/>
      <c r="M176" s="99"/>
      <c r="N176" s="99"/>
      <c r="O176" s="99"/>
      <c r="P176" s="99"/>
      <c r="Q176" s="99"/>
      <c r="R176" s="99"/>
      <c r="S176" s="99"/>
      <c r="T176" s="99"/>
      <c r="U176" s="99"/>
      <c r="V176" s="99"/>
      <c r="W176" s="99"/>
      <c r="X176" s="99"/>
      <c r="Y176" s="99"/>
      <c r="Z176" s="66"/>
    </row>
    <row r="177" spans="1:26" ht="12.75" customHeight="1" x14ac:dyDescent="0.2">
      <c r="A177" s="139"/>
      <c r="B177" s="139"/>
      <c r="C177" s="99"/>
      <c r="D177" s="119"/>
      <c r="E177" s="99"/>
      <c r="F177" s="99"/>
      <c r="G177" s="99"/>
      <c r="H177" s="99"/>
      <c r="I177" s="99"/>
      <c r="J177" s="99"/>
      <c r="K177" s="99"/>
      <c r="L177" s="99"/>
      <c r="M177" s="99"/>
      <c r="N177" s="99"/>
      <c r="O177" s="99"/>
      <c r="P177" s="99"/>
      <c r="Q177" s="99"/>
      <c r="R177" s="99"/>
      <c r="S177" s="99"/>
      <c r="T177" s="99"/>
      <c r="U177" s="99"/>
      <c r="V177" s="99"/>
      <c r="W177" s="99"/>
      <c r="X177" s="99"/>
      <c r="Y177" s="99"/>
      <c r="Z177" s="66"/>
    </row>
    <row r="178" spans="1:26" ht="12.75" customHeight="1" x14ac:dyDescent="0.2">
      <c r="A178" s="139"/>
      <c r="B178" s="139"/>
      <c r="C178" s="99"/>
      <c r="D178" s="119"/>
      <c r="E178" s="99"/>
      <c r="F178" s="99"/>
      <c r="G178" s="99"/>
      <c r="H178" s="99"/>
      <c r="I178" s="99"/>
      <c r="J178" s="99"/>
      <c r="K178" s="99"/>
      <c r="L178" s="99"/>
      <c r="M178" s="99"/>
      <c r="N178" s="99"/>
      <c r="O178" s="99"/>
      <c r="P178" s="99"/>
      <c r="Q178" s="99"/>
      <c r="R178" s="99"/>
      <c r="S178" s="99"/>
      <c r="T178" s="99"/>
      <c r="U178" s="99"/>
      <c r="V178" s="99"/>
      <c r="W178" s="99"/>
      <c r="X178" s="99"/>
      <c r="Y178" s="99"/>
      <c r="Z178" s="66"/>
    </row>
    <row r="179" spans="1:26" ht="12.75" customHeight="1" x14ac:dyDescent="0.2">
      <c r="A179" s="139"/>
      <c r="B179" s="139"/>
      <c r="C179" s="99"/>
      <c r="D179" s="119"/>
      <c r="E179" s="99"/>
      <c r="F179" s="99"/>
      <c r="G179" s="99"/>
      <c r="H179" s="99"/>
      <c r="I179" s="99"/>
      <c r="J179" s="99"/>
      <c r="K179" s="99"/>
      <c r="L179" s="99"/>
      <c r="M179" s="99"/>
      <c r="N179" s="99"/>
      <c r="O179" s="99"/>
      <c r="P179" s="99"/>
      <c r="Q179" s="99"/>
      <c r="R179" s="99"/>
      <c r="S179" s="99"/>
      <c r="T179" s="99"/>
      <c r="U179" s="99"/>
      <c r="V179" s="99"/>
      <c r="W179" s="99"/>
      <c r="X179" s="99"/>
      <c r="Y179" s="99"/>
      <c r="Z179" s="66"/>
    </row>
    <row r="180" spans="1:26" ht="12.75" customHeight="1" x14ac:dyDescent="0.2">
      <c r="A180" s="139"/>
      <c r="B180" s="139"/>
      <c r="C180" s="99"/>
      <c r="D180" s="119"/>
      <c r="E180" s="99"/>
      <c r="F180" s="99"/>
      <c r="G180" s="99"/>
      <c r="H180" s="99"/>
      <c r="I180" s="99"/>
      <c r="J180" s="99"/>
      <c r="K180" s="99"/>
      <c r="L180" s="99"/>
      <c r="M180" s="99"/>
      <c r="N180" s="99"/>
      <c r="O180" s="99"/>
      <c r="P180" s="99"/>
      <c r="Q180" s="99"/>
      <c r="R180" s="99"/>
      <c r="S180" s="99"/>
      <c r="T180" s="99"/>
      <c r="U180" s="99"/>
      <c r="V180" s="99"/>
      <c r="W180" s="99"/>
      <c r="X180" s="99"/>
      <c r="Y180" s="99"/>
      <c r="Z180" s="66"/>
    </row>
    <row r="181" spans="1:26" ht="12.75" customHeight="1" x14ac:dyDescent="0.2">
      <c r="A181" s="139"/>
      <c r="B181" s="139"/>
      <c r="C181" s="99"/>
      <c r="D181" s="119"/>
      <c r="E181" s="99"/>
      <c r="F181" s="99"/>
      <c r="G181" s="99"/>
      <c r="H181" s="99"/>
      <c r="I181" s="99"/>
      <c r="J181" s="99"/>
      <c r="K181" s="99"/>
      <c r="L181" s="99"/>
      <c r="M181" s="99"/>
      <c r="N181" s="99"/>
      <c r="O181" s="99"/>
      <c r="P181" s="99"/>
      <c r="Q181" s="99"/>
      <c r="R181" s="99"/>
      <c r="S181" s="99"/>
      <c r="T181" s="99"/>
      <c r="U181" s="99"/>
      <c r="V181" s="99"/>
      <c r="W181" s="99"/>
      <c r="X181" s="99"/>
      <c r="Y181" s="99"/>
      <c r="Z181" s="66"/>
    </row>
    <row r="182" spans="1:26" ht="12.75" customHeight="1" x14ac:dyDescent="0.2">
      <c r="A182" s="139"/>
      <c r="B182" s="139"/>
      <c r="C182" s="99"/>
      <c r="D182" s="119"/>
      <c r="E182" s="99"/>
      <c r="F182" s="99"/>
      <c r="G182" s="99"/>
      <c r="H182" s="99"/>
      <c r="I182" s="99"/>
      <c r="J182" s="99"/>
      <c r="K182" s="99"/>
      <c r="L182" s="99"/>
      <c r="M182" s="99"/>
      <c r="N182" s="99"/>
      <c r="O182" s="99"/>
      <c r="P182" s="99"/>
      <c r="Q182" s="99"/>
      <c r="R182" s="99"/>
      <c r="S182" s="99"/>
      <c r="T182" s="99"/>
      <c r="U182" s="99"/>
      <c r="V182" s="99"/>
      <c r="W182" s="99"/>
      <c r="X182" s="99"/>
      <c r="Y182" s="99"/>
      <c r="Z182" s="66"/>
    </row>
    <row r="183" spans="1:26" ht="12.75" customHeight="1" x14ac:dyDescent="0.2">
      <c r="A183" s="139"/>
      <c r="B183" s="139"/>
      <c r="C183" s="99"/>
      <c r="D183" s="119"/>
      <c r="E183" s="99"/>
      <c r="F183" s="99"/>
      <c r="G183" s="99"/>
      <c r="H183" s="99"/>
      <c r="I183" s="99"/>
      <c r="J183" s="99"/>
      <c r="K183" s="99"/>
      <c r="L183" s="99"/>
      <c r="M183" s="99"/>
      <c r="N183" s="99"/>
      <c r="O183" s="99"/>
      <c r="P183" s="99"/>
      <c r="Q183" s="99"/>
      <c r="R183" s="99"/>
      <c r="S183" s="99"/>
      <c r="T183" s="99"/>
      <c r="U183" s="99"/>
      <c r="V183" s="99"/>
      <c r="W183" s="99"/>
      <c r="X183" s="99"/>
      <c r="Y183" s="99"/>
      <c r="Z183" s="66"/>
    </row>
    <row r="184" spans="1:26" ht="12.75" customHeight="1" x14ac:dyDescent="0.2">
      <c r="A184" s="139"/>
      <c r="B184" s="139"/>
      <c r="C184" s="99"/>
      <c r="D184" s="119"/>
      <c r="E184" s="99"/>
      <c r="F184" s="99"/>
      <c r="G184" s="99"/>
      <c r="H184" s="99"/>
      <c r="I184" s="99"/>
      <c r="J184" s="99"/>
      <c r="K184" s="99"/>
      <c r="L184" s="99"/>
      <c r="M184" s="99"/>
      <c r="N184" s="99"/>
      <c r="O184" s="99"/>
      <c r="P184" s="99"/>
      <c r="Q184" s="99"/>
      <c r="R184" s="99"/>
      <c r="S184" s="99"/>
      <c r="T184" s="99"/>
      <c r="U184" s="99"/>
      <c r="V184" s="99"/>
      <c r="W184" s="99"/>
      <c r="X184" s="99"/>
      <c r="Y184" s="99"/>
      <c r="Z184" s="66"/>
    </row>
    <row r="185" spans="1:26" ht="12.75" customHeight="1" x14ac:dyDescent="0.2">
      <c r="A185" s="139"/>
      <c r="B185" s="139"/>
      <c r="C185" s="99"/>
      <c r="D185" s="119"/>
      <c r="E185" s="99"/>
      <c r="F185" s="99"/>
      <c r="G185" s="99"/>
      <c r="H185" s="99"/>
      <c r="I185" s="99"/>
      <c r="J185" s="99"/>
      <c r="K185" s="99"/>
      <c r="L185" s="99"/>
      <c r="M185" s="99"/>
      <c r="N185" s="99"/>
      <c r="O185" s="99"/>
      <c r="P185" s="99"/>
      <c r="Q185" s="99"/>
      <c r="R185" s="99"/>
      <c r="S185" s="99"/>
      <c r="T185" s="99"/>
      <c r="U185" s="99"/>
      <c r="V185" s="99"/>
      <c r="W185" s="99"/>
      <c r="X185" s="99"/>
      <c r="Y185" s="99"/>
      <c r="Z185" s="66"/>
    </row>
    <row r="186" spans="1:26" ht="12.75" customHeight="1" x14ac:dyDescent="0.2">
      <c r="A186" s="139"/>
      <c r="B186" s="139"/>
      <c r="C186" s="99"/>
      <c r="D186" s="119"/>
      <c r="E186" s="99"/>
      <c r="F186" s="99"/>
      <c r="G186" s="99"/>
      <c r="H186" s="99"/>
      <c r="I186" s="99"/>
      <c r="J186" s="99"/>
      <c r="K186" s="99"/>
      <c r="L186" s="99"/>
      <c r="M186" s="99"/>
      <c r="N186" s="99"/>
      <c r="O186" s="99"/>
      <c r="P186" s="99"/>
      <c r="Q186" s="99"/>
      <c r="R186" s="99"/>
      <c r="S186" s="99"/>
      <c r="T186" s="99"/>
      <c r="U186" s="99"/>
      <c r="V186" s="99"/>
      <c r="W186" s="99"/>
      <c r="X186" s="99"/>
      <c r="Y186" s="99"/>
      <c r="Z186" s="66"/>
    </row>
    <row r="187" spans="1:26" ht="12.75" customHeight="1" x14ac:dyDescent="0.2">
      <c r="A187" s="139"/>
      <c r="B187" s="139"/>
      <c r="C187" s="99"/>
      <c r="D187" s="119"/>
      <c r="E187" s="99"/>
      <c r="F187" s="99"/>
      <c r="G187" s="99"/>
      <c r="H187" s="99"/>
      <c r="I187" s="99"/>
      <c r="J187" s="99"/>
      <c r="K187" s="99"/>
      <c r="L187" s="99"/>
      <c r="M187" s="99"/>
      <c r="N187" s="99"/>
      <c r="O187" s="99"/>
      <c r="P187" s="99"/>
      <c r="Q187" s="99"/>
      <c r="R187" s="99"/>
      <c r="S187" s="99"/>
      <c r="T187" s="99"/>
      <c r="U187" s="99"/>
      <c r="V187" s="99"/>
      <c r="W187" s="99"/>
      <c r="X187" s="99"/>
      <c r="Y187" s="99"/>
      <c r="Z187" s="66"/>
    </row>
    <row r="188" spans="1:26" ht="12.75" customHeight="1" x14ac:dyDescent="0.2">
      <c r="A188" s="139"/>
      <c r="B188" s="139"/>
      <c r="C188" s="99"/>
      <c r="D188" s="119"/>
      <c r="E188" s="99"/>
      <c r="F188" s="99"/>
      <c r="G188" s="99"/>
      <c r="H188" s="99"/>
      <c r="I188" s="99"/>
      <c r="J188" s="99"/>
      <c r="K188" s="99"/>
      <c r="L188" s="99"/>
      <c r="M188" s="99"/>
      <c r="N188" s="99"/>
      <c r="O188" s="99"/>
      <c r="P188" s="99"/>
      <c r="Q188" s="99"/>
      <c r="R188" s="99"/>
      <c r="S188" s="99"/>
      <c r="T188" s="99"/>
      <c r="U188" s="99"/>
      <c r="V188" s="99"/>
      <c r="W188" s="99"/>
      <c r="X188" s="99"/>
      <c r="Y188" s="99"/>
      <c r="Z188" s="66"/>
    </row>
    <row r="189" spans="1:26" ht="12.75" customHeight="1" x14ac:dyDescent="0.2">
      <c r="A189" s="139"/>
      <c r="B189" s="139"/>
      <c r="C189" s="99"/>
      <c r="D189" s="119"/>
      <c r="E189" s="99"/>
      <c r="F189" s="99"/>
      <c r="G189" s="99"/>
      <c r="H189" s="99"/>
      <c r="I189" s="99"/>
      <c r="J189" s="99"/>
      <c r="K189" s="99"/>
      <c r="L189" s="99"/>
      <c r="M189" s="99"/>
      <c r="N189" s="99"/>
      <c r="O189" s="99"/>
      <c r="P189" s="99"/>
      <c r="Q189" s="99"/>
      <c r="R189" s="99"/>
      <c r="S189" s="99"/>
      <c r="T189" s="99"/>
      <c r="U189" s="99"/>
      <c r="V189" s="99"/>
      <c r="W189" s="99"/>
      <c r="X189" s="99"/>
      <c r="Y189" s="99"/>
      <c r="Z189" s="66"/>
    </row>
    <row r="190" spans="1:26" ht="12.75" customHeight="1" x14ac:dyDescent="0.2">
      <c r="A190" s="139"/>
      <c r="B190" s="139"/>
      <c r="C190" s="99"/>
      <c r="D190" s="119"/>
      <c r="E190" s="99"/>
      <c r="F190" s="99"/>
      <c r="G190" s="99"/>
      <c r="H190" s="99"/>
      <c r="I190" s="99"/>
      <c r="J190" s="99"/>
      <c r="K190" s="99"/>
      <c r="L190" s="99"/>
      <c r="M190" s="99"/>
      <c r="N190" s="99"/>
      <c r="O190" s="99"/>
      <c r="P190" s="99"/>
      <c r="Q190" s="99"/>
      <c r="R190" s="99"/>
      <c r="S190" s="99"/>
      <c r="T190" s="99"/>
      <c r="U190" s="99"/>
      <c r="V190" s="99"/>
      <c r="W190" s="99"/>
      <c r="X190" s="99"/>
      <c r="Y190" s="99"/>
      <c r="Z190" s="66"/>
    </row>
    <row r="191" spans="1:26" ht="12.75" customHeight="1" x14ac:dyDescent="0.2">
      <c r="A191" s="139"/>
      <c r="B191" s="139"/>
      <c r="C191" s="99"/>
      <c r="D191" s="119"/>
      <c r="E191" s="99"/>
      <c r="F191" s="99"/>
      <c r="G191" s="99"/>
      <c r="H191" s="99"/>
      <c r="I191" s="99"/>
      <c r="J191" s="99"/>
      <c r="K191" s="99"/>
      <c r="L191" s="99"/>
      <c r="M191" s="99"/>
      <c r="N191" s="99"/>
      <c r="O191" s="99"/>
      <c r="P191" s="99"/>
      <c r="Q191" s="99"/>
      <c r="R191" s="99"/>
      <c r="S191" s="99"/>
      <c r="T191" s="99"/>
      <c r="U191" s="99"/>
      <c r="V191" s="99"/>
      <c r="W191" s="99"/>
      <c r="X191" s="99"/>
      <c r="Y191" s="99"/>
      <c r="Z191" s="66"/>
    </row>
    <row r="192" spans="1:26" ht="12.75" customHeight="1" x14ac:dyDescent="0.2">
      <c r="A192" s="139"/>
      <c r="B192" s="139"/>
      <c r="C192" s="99"/>
      <c r="D192" s="119"/>
      <c r="E192" s="99"/>
      <c r="F192" s="99"/>
      <c r="G192" s="99"/>
      <c r="H192" s="99"/>
      <c r="I192" s="99"/>
      <c r="J192" s="99"/>
      <c r="K192" s="99"/>
      <c r="L192" s="99"/>
      <c r="M192" s="99"/>
      <c r="N192" s="99"/>
      <c r="O192" s="99"/>
      <c r="P192" s="99"/>
      <c r="Q192" s="99"/>
      <c r="R192" s="99"/>
      <c r="S192" s="99"/>
      <c r="T192" s="99"/>
      <c r="U192" s="99"/>
      <c r="V192" s="99"/>
      <c r="W192" s="99"/>
      <c r="X192" s="99"/>
      <c r="Y192" s="99"/>
      <c r="Z192" s="66"/>
    </row>
    <row r="193" spans="1:26" ht="12.75" customHeight="1" x14ac:dyDescent="0.2">
      <c r="A193" s="139"/>
      <c r="B193" s="139"/>
      <c r="C193" s="99"/>
      <c r="D193" s="119"/>
      <c r="E193" s="99"/>
      <c r="F193" s="99"/>
      <c r="G193" s="99"/>
      <c r="H193" s="99"/>
      <c r="I193" s="99"/>
      <c r="J193" s="99"/>
      <c r="K193" s="99"/>
      <c r="L193" s="99"/>
      <c r="M193" s="99"/>
      <c r="N193" s="99"/>
      <c r="O193" s="99"/>
      <c r="P193" s="99"/>
      <c r="Q193" s="99"/>
      <c r="R193" s="99"/>
      <c r="S193" s="99"/>
      <c r="T193" s="99"/>
      <c r="U193" s="99"/>
      <c r="V193" s="99"/>
      <c r="W193" s="99"/>
      <c r="X193" s="99"/>
      <c r="Y193" s="99"/>
      <c r="Z193" s="66"/>
    </row>
    <row r="194" spans="1:26" ht="12.75" customHeight="1" x14ac:dyDescent="0.2">
      <c r="A194" s="139"/>
      <c r="B194" s="139"/>
      <c r="C194" s="99"/>
      <c r="D194" s="119"/>
      <c r="E194" s="99"/>
      <c r="F194" s="99"/>
      <c r="G194" s="99"/>
      <c r="H194" s="99"/>
      <c r="I194" s="99"/>
      <c r="J194" s="99"/>
      <c r="K194" s="99"/>
      <c r="L194" s="99"/>
      <c r="M194" s="99"/>
      <c r="N194" s="99"/>
      <c r="O194" s="99"/>
      <c r="P194" s="99"/>
      <c r="Q194" s="99"/>
      <c r="R194" s="99"/>
      <c r="S194" s="99"/>
      <c r="T194" s="99"/>
      <c r="U194" s="99"/>
      <c r="V194" s="99"/>
      <c r="W194" s="99"/>
      <c r="X194" s="99"/>
      <c r="Y194" s="99"/>
      <c r="Z194" s="66"/>
    </row>
    <row r="195" spans="1:26" ht="12.75" customHeight="1" x14ac:dyDescent="0.2">
      <c r="A195" s="139"/>
      <c r="B195" s="139"/>
      <c r="C195" s="99"/>
      <c r="D195" s="119"/>
      <c r="E195" s="99"/>
      <c r="F195" s="99"/>
      <c r="G195" s="99"/>
      <c r="H195" s="99"/>
      <c r="I195" s="99"/>
      <c r="J195" s="99"/>
      <c r="K195" s="99"/>
      <c r="L195" s="99"/>
      <c r="M195" s="99"/>
      <c r="N195" s="99"/>
      <c r="O195" s="99"/>
      <c r="P195" s="99"/>
      <c r="Q195" s="99"/>
      <c r="R195" s="99"/>
      <c r="S195" s="99"/>
      <c r="T195" s="99"/>
      <c r="U195" s="99"/>
      <c r="V195" s="99"/>
      <c r="W195" s="99"/>
      <c r="X195" s="99"/>
      <c r="Y195" s="99"/>
      <c r="Z195" s="66"/>
    </row>
    <row r="196" spans="1:26" ht="12.75" customHeight="1" x14ac:dyDescent="0.2">
      <c r="A196" s="139"/>
      <c r="B196" s="139"/>
      <c r="C196" s="99"/>
      <c r="D196" s="119"/>
      <c r="E196" s="99"/>
      <c r="F196" s="99"/>
      <c r="G196" s="99"/>
      <c r="H196" s="99"/>
      <c r="I196" s="99"/>
      <c r="J196" s="99"/>
      <c r="K196" s="99"/>
      <c r="L196" s="99"/>
      <c r="M196" s="99"/>
      <c r="N196" s="99"/>
      <c r="O196" s="99"/>
      <c r="P196" s="99"/>
      <c r="Q196" s="99"/>
      <c r="R196" s="99"/>
      <c r="S196" s="99"/>
      <c r="T196" s="99"/>
      <c r="U196" s="99"/>
      <c r="V196" s="99"/>
      <c r="W196" s="99"/>
      <c r="X196" s="99"/>
      <c r="Y196" s="99"/>
      <c r="Z196" s="66"/>
    </row>
    <row r="197" spans="1:26" ht="12.75" customHeight="1" x14ac:dyDescent="0.2">
      <c r="A197" s="139"/>
      <c r="B197" s="139"/>
      <c r="C197" s="99"/>
      <c r="D197" s="119"/>
      <c r="E197" s="99"/>
      <c r="F197" s="99"/>
      <c r="G197" s="99"/>
      <c r="H197" s="99"/>
      <c r="I197" s="99"/>
      <c r="J197" s="99"/>
      <c r="K197" s="99"/>
      <c r="L197" s="99"/>
      <c r="M197" s="99"/>
      <c r="N197" s="99"/>
      <c r="O197" s="99"/>
      <c r="P197" s="99"/>
      <c r="Q197" s="99"/>
      <c r="R197" s="99"/>
      <c r="S197" s="99"/>
      <c r="T197" s="99"/>
      <c r="U197" s="99"/>
      <c r="V197" s="99"/>
      <c r="W197" s="99"/>
      <c r="X197" s="99"/>
      <c r="Y197" s="99"/>
      <c r="Z197" s="66"/>
    </row>
    <row r="198" spans="1:26" ht="12.75" customHeight="1" x14ac:dyDescent="0.2">
      <c r="A198" s="139"/>
      <c r="B198" s="139"/>
      <c r="C198" s="99"/>
      <c r="D198" s="119"/>
      <c r="E198" s="99"/>
      <c r="F198" s="99"/>
      <c r="G198" s="99"/>
      <c r="H198" s="99"/>
      <c r="I198" s="99"/>
      <c r="J198" s="99"/>
      <c r="K198" s="99"/>
      <c r="L198" s="99"/>
      <c r="M198" s="99"/>
      <c r="N198" s="99"/>
      <c r="O198" s="99"/>
      <c r="P198" s="99"/>
      <c r="Q198" s="99"/>
      <c r="R198" s="99"/>
      <c r="S198" s="99"/>
      <c r="T198" s="99"/>
      <c r="U198" s="99"/>
      <c r="V198" s="99"/>
      <c r="W198" s="99"/>
      <c r="X198" s="99"/>
      <c r="Y198" s="99"/>
      <c r="Z198" s="66"/>
    </row>
    <row r="199" spans="1:26" ht="12.75" customHeight="1" x14ac:dyDescent="0.2">
      <c r="A199" s="139"/>
      <c r="B199" s="139"/>
      <c r="C199" s="99"/>
      <c r="D199" s="119"/>
      <c r="E199" s="99"/>
      <c r="F199" s="99"/>
      <c r="G199" s="99"/>
      <c r="H199" s="99"/>
      <c r="I199" s="99"/>
      <c r="J199" s="99"/>
      <c r="K199" s="99"/>
      <c r="L199" s="99"/>
      <c r="M199" s="99"/>
      <c r="N199" s="99"/>
      <c r="O199" s="99"/>
      <c r="P199" s="99"/>
      <c r="Q199" s="99"/>
      <c r="R199" s="99"/>
      <c r="S199" s="99"/>
      <c r="T199" s="99"/>
      <c r="U199" s="99"/>
      <c r="V199" s="99"/>
      <c r="W199" s="99"/>
      <c r="X199" s="99"/>
      <c r="Y199" s="99"/>
      <c r="Z199" s="66"/>
    </row>
    <row r="200" spans="1:26" ht="12.75" customHeight="1" x14ac:dyDescent="0.2">
      <c r="A200" s="139"/>
      <c r="B200" s="139"/>
      <c r="C200" s="99"/>
      <c r="D200" s="119"/>
      <c r="E200" s="99"/>
      <c r="F200" s="99"/>
      <c r="G200" s="99"/>
      <c r="H200" s="99"/>
      <c r="I200" s="99"/>
      <c r="J200" s="99"/>
      <c r="K200" s="99"/>
      <c r="L200" s="99"/>
      <c r="M200" s="99"/>
      <c r="N200" s="99"/>
      <c r="O200" s="99"/>
      <c r="P200" s="99"/>
      <c r="Q200" s="99"/>
      <c r="R200" s="99"/>
      <c r="S200" s="99"/>
      <c r="T200" s="99"/>
      <c r="U200" s="99"/>
      <c r="V200" s="99"/>
      <c r="W200" s="99"/>
      <c r="X200" s="99"/>
      <c r="Y200" s="99"/>
      <c r="Z200" s="66"/>
    </row>
    <row r="201" spans="1:26" ht="12.75" customHeight="1" x14ac:dyDescent="0.2">
      <c r="A201" s="139"/>
      <c r="B201" s="139"/>
      <c r="C201" s="99"/>
      <c r="D201" s="119"/>
      <c r="E201" s="99"/>
      <c r="F201" s="99"/>
      <c r="G201" s="99"/>
      <c r="H201" s="99"/>
      <c r="I201" s="99"/>
      <c r="J201" s="99"/>
      <c r="K201" s="99"/>
      <c r="L201" s="99"/>
      <c r="M201" s="99"/>
      <c r="N201" s="99"/>
      <c r="O201" s="99"/>
      <c r="P201" s="99"/>
      <c r="Q201" s="99"/>
      <c r="R201" s="99"/>
      <c r="S201" s="99"/>
      <c r="T201" s="99"/>
      <c r="U201" s="99"/>
      <c r="V201" s="99"/>
      <c r="W201" s="99"/>
      <c r="X201" s="99"/>
      <c r="Y201" s="99"/>
      <c r="Z201" s="66"/>
    </row>
    <row r="202" spans="1:26" ht="12.75" customHeight="1" x14ac:dyDescent="0.2">
      <c r="A202" s="139"/>
      <c r="B202" s="139"/>
      <c r="C202" s="99"/>
      <c r="D202" s="119"/>
      <c r="E202" s="99"/>
      <c r="F202" s="99"/>
      <c r="G202" s="99"/>
      <c r="H202" s="99"/>
      <c r="I202" s="99"/>
      <c r="J202" s="99"/>
      <c r="K202" s="99"/>
      <c r="L202" s="99"/>
      <c r="M202" s="99"/>
      <c r="N202" s="99"/>
      <c r="O202" s="99"/>
      <c r="P202" s="99"/>
      <c r="Q202" s="99"/>
      <c r="R202" s="99"/>
      <c r="S202" s="99"/>
      <c r="T202" s="99"/>
      <c r="U202" s="99"/>
      <c r="V202" s="99"/>
      <c r="W202" s="99"/>
      <c r="X202" s="99"/>
      <c r="Y202" s="99"/>
      <c r="Z202" s="66"/>
    </row>
    <row r="203" spans="1:26" ht="12.75" customHeight="1" x14ac:dyDescent="0.2">
      <c r="A203" s="139"/>
      <c r="B203" s="139"/>
      <c r="C203" s="99"/>
      <c r="D203" s="119"/>
      <c r="E203" s="99"/>
      <c r="F203" s="99"/>
      <c r="G203" s="99"/>
      <c r="H203" s="99"/>
      <c r="I203" s="99"/>
      <c r="J203" s="99"/>
      <c r="K203" s="99"/>
      <c r="L203" s="99"/>
      <c r="M203" s="99"/>
      <c r="N203" s="99"/>
      <c r="O203" s="99"/>
      <c r="P203" s="99"/>
      <c r="Q203" s="99"/>
      <c r="R203" s="99"/>
      <c r="S203" s="99"/>
      <c r="T203" s="99"/>
      <c r="U203" s="99"/>
      <c r="V203" s="99"/>
      <c r="W203" s="99"/>
      <c r="X203" s="99"/>
      <c r="Y203" s="99"/>
      <c r="Z203" s="66"/>
    </row>
    <row r="204" spans="1:26" ht="12.75" customHeight="1" x14ac:dyDescent="0.2">
      <c r="A204" s="139"/>
      <c r="B204" s="139"/>
      <c r="C204" s="99"/>
      <c r="D204" s="119"/>
      <c r="E204" s="99"/>
      <c r="F204" s="99"/>
      <c r="G204" s="99"/>
      <c r="H204" s="99"/>
      <c r="I204" s="99"/>
      <c r="J204" s="99"/>
      <c r="K204" s="99"/>
      <c r="L204" s="99"/>
      <c r="M204" s="99"/>
      <c r="N204" s="99"/>
      <c r="O204" s="99"/>
      <c r="P204" s="99"/>
      <c r="Q204" s="99"/>
      <c r="R204" s="99"/>
      <c r="S204" s="99"/>
      <c r="T204" s="99"/>
      <c r="U204" s="99"/>
      <c r="V204" s="99"/>
      <c r="W204" s="99"/>
      <c r="X204" s="99"/>
      <c r="Y204" s="99"/>
      <c r="Z204" s="66"/>
    </row>
    <row r="205" spans="1:26" ht="12.75" customHeight="1" x14ac:dyDescent="0.2">
      <c r="A205" s="139"/>
      <c r="B205" s="139"/>
      <c r="C205" s="99"/>
      <c r="D205" s="119"/>
      <c r="E205" s="99"/>
      <c r="F205" s="99"/>
      <c r="G205" s="99"/>
      <c r="H205" s="99"/>
      <c r="I205" s="99"/>
      <c r="J205" s="99"/>
      <c r="K205" s="99"/>
      <c r="L205" s="99"/>
      <c r="M205" s="99"/>
      <c r="N205" s="99"/>
      <c r="O205" s="99"/>
      <c r="P205" s="99"/>
      <c r="Q205" s="99"/>
      <c r="R205" s="99"/>
      <c r="S205" s="99"/>
      <c r="T205" s="99"/>
      <c r="U205" s="99"/>
      <c r="V205" s="99"/>
      <c r="W205" s="99"/>
      <c r="X205" s="99"/>
      <c r="Y205" s="99"/>
      <c r="Z205" s="66"/>
    </row>
    <row r="206" spans="1:26" ht="12.75" customHeight="1" x14ac:dyDescent="0.2">
      <c r="A206" s="139"/>
      <c r="B206" s="139"/>
      <c r="C206" s="99"/>
      <c r="D206" s="119"/>
      <c r="E206" s="99"/>
      <c r="F206" s="99"/>
      <c r="G206" s="99"/>
      <c r="H206" s="99"/>
      <c r="I206" s="99"/>
      <c r="J206" s="99"/>
      <c r="K206" s="99"/>
      <c r="L206" s="99"/>
      <c r="M206" s="99"/>
      <c r="N206" s="99"/>
      <c r="O206" s="99"/>
      <c r="P206" s="99"/>
      <c r="Q206" s="99"/>
      <c r="R206" s="99"/>
      <c r="S206" s="99"/>
      <c r="T206" s="99"/>
      <c r="U206" s="99"/>
      <c r="V206" s="99"/>
      <c r="W206" s="99"/>
      <c r="X206" s="99"/>
      <c r="Y206" s="99"/>
      <c r="Z206" s="66"/>
    </row>
    <row r="207" spans="1:26" ht="12.75" customHeight="1" x14ac:dyDescent="0.2">
      <c r="A207" s="139"/>
      <c r="B207" s="139"/>
      <c r="C207" s="99"/>
      <c r="D207" s="119"/>
      <c r="E207" s="99"/>
      <c r="F207" s="99"/>
      <c r="G207" s="99"/>
      <c r="H207" s="99"/>
      <c r="I207" s="99"/>
      <c r="J207" s="99"/>
      <c r="K207" s="99"/>
      <c r="L207" s="99"/>
      <c r="M207" s="99"/>
      <c r="N207" s="99"/>
      <c r="O207" s="99"/>
      <c r="P207" s="99"/>
      <c r="Q207" s="99"/>
      <c r="R207" s="99"/>
      <c r="S207" s="99"/>
      <c r="T207" s="99"/>
      <c r="U207" s="99"/>
      <c r="V207" s="99"/>
      <c r="W207" s="99"/>
      <c r="X207" s="99"/>
      <c r="Y207" s="99"/>
      <c r="Z207" s="66"/>
    </row>
    <row r="208" spans="1:26" ht="12.75" customHeight="1" x14ac:dyDescent="0.2">
      <c r="A208" s="139"/>
      <c r="B208" s="139"/>
      <c r="C208" s="99"/>
      <c r="D208" s="119"/>
      <c r="E208" s="99"/>
      <c r="F208" s="99"/>
      <c r="G208" s="99"/>
      <c r="H208" s="99"/>
      <c r="I208" s="99"/>
      <c r="J208" s="99"/>
      <c r="K208" s="99"/>
      <c r="L208" s="99"/>
      <c r="M208" s="99"/>
      <c r="N208" s="99"/>
      <c r="O208" s="99"/>
      <c r="P208" s="99"/>
      <c r="Q208" s="99"/>
      <c r="R208" s="99"/>
      <c r="S208" s="99"/>
      <c r="T208" s="99"/>
      <c r="U208" s="99"/>
      <c r="V208" s="99"/>
      <c r="W208" s="99"/>
      <c r="X208" s="99"/>
      <c r="Y208" s="99"/>
      <c r="Z208" s="66"/>
    </row>
    <row r="209" spans="1:26" ht="12.75" customHeight="1" x14ac:dyDescent="0.2">
      <c r="A209" s="139"/>
      <c r="B209" s="139"/>
      <c r="C209" s="99"/>
      <c r="D209" s="119"/>
      <c r="E209" s="99"/>
      <c r="F209" s="99"/>
      <c r="G209" s="99"/>
      <c r="H209" s="99"/>
      <c r="I209" s="99"/>
      <c r="J209" s="99"/>
      <c r="K209" s="99"/>
      <c r="L209" s="99"/>
      <c r="M209" s="99"/>
      <c r="N209" s="99"/>
      <c r="O209" s="99"/>
      <c r="P209" s="99"/>
      <c r="Q209" s="99"/>
      <c r="R209" s="99"/>
      <c r="S209" s="99"/>
      <c r="T209" s="99"/>
      <c r="U209" s="99"/>
      <c r="V209" s="99"/>
      <c r="W209" s="99"/>
      <c r="X209" s="99"/>
      <c r="Y209" s="99"/>
      <c r="Z209" s="66"/>
    </row>
    <row r="210" spans="1:26" ht="12.75" customHeight="1" x14ac:dyDescent="0.2">
      <c r="A210" s="139"/>
      <c r="B210" s="139"/>
      <c r="C210" s="99"/>
      <c r="D210" s="119"/>
      <c r="E210" s="99"/>
      <c r="F210" s="99"/>
      <c r="G210" s="99"/>
      <c r="H210" s="99"/>
      <c r="I210" s="99"/>
      <c r="J210" s="99"/>
      <c r="K210" s="99"/>
      <c r="L210" s="99"/>
      <c r="M210" s="99"/>
      <c r="N210" s="99"/>
      <c r="O210" s="99"/>
      <c r="P210" s="99"/>
      <c r="Q210" s="99"/>
      <c r="R210" s="99"/>
      <c r="S210" s="99"/>
      <c r="T210" s="99"/>
      <c r="U210" s="99"/>
      <c r="V210" s="99"/>
      <c r="W210" s="99"/>
      <c r="X210" s="99"/>
      <c r="Y210" s="99"/>
      <c r="Z210" s="66"/>
    </row>
    <row r="211" spans="1:26" ht="12.75" customHeight="1" x14ac:dyDescent="0.2">
      <c r="A211" s="139"/>
      <c r="B211" s="139"/>
      <c r="C211" s="99"/>
      <c r="D211" s="119"/>
      <c r="E211" s="99"/>
      <c r="F211" s="99"/>
      <c r="G211" s="99"/>
      <c r="H211" s="99"/>
      <c r="I211" s="99"/>
      <c r="J211" s="99"/>
      <c r="K211" s="99"/>
      <c r="L211" s="99"/>
      <c r="M211" s="99"/>
      <c r="N211" s="99"/>
      <c r="O211" s="99"/>
      <c r="P211" s="99"/>
      <c r="Q211" s="99"/>
      <c r="R211" s="99"/>
      <c r="S211" s="99"/>
      <c r="T211" s="99"/>
      <c r="U211" s="99"/>
      <c r="V211" s="99"/>
      <c r="W211" s="99"/>
      <c r="X211" s="99"/>
      <c r="Y211" s="99"/>
      <c r="Z211" s="66"/>
    </row>
    <row r="212" spans="1:26" ht="12.75" customHeight="1" x14ac:dyDescent="0.2">
      <c r="A212" s="139"/>
      <c r="B212" s="139"/>
      <c r="C212" s="99"/>
      <c r="D212" s="119"/>
      <c r="E212" s="99"/>
      <c r="F212" s="99"/>
      <c r="G212" s="99"/>
      <c r="H212" s="99"/>
      <c r="I212" s="99"/>
      <c r="J212" s="99"/>
      <c r="K212" s="99"/>
      <c r="L212" s="99"/>
      <c r="M212" s="99"/>
      <c r="N212" s="99"/>
      <c r="O212" s="99"/>
      <c r="P212" s="99"/>
      <c r="Q212" s="99"/>
      <c r="R212" s="99"/>
      <c r="S212" s="99"/>
      <c r="T212" s="99"/>
      <c r="U212" s="99"/>
      <c r="V212" s="99"/>
      <c r="W212" s="99"/>
      <c r="X212" s="99"/>
      <c r="Y212" s="99"/>
      <c r="Z212" s="66"/>
    </row>
    <row r="213" spans="1:26" ht="12.75" customHeight="1" x14ac:dyDescent="0.2">
      <c r="A213" s="139"/>
      <c r="B213" s="139"/>
      <c r="C213" s="99"/>
      <c r="D213" s="119"/>
      <c r="E213" s="99"/>
      <c r="F213" s="99"/>
      <c r="G213" s="99"/>
      <c r="H213" s="99"/>
      <c r="I213" s="99"/>
      <c r="J213" s="99"/>
      <c r="K213" s="99"/>
      <c r="L213" s="99"/>
      <c r="M213" s="99"/>
      <c r="N213" s="99"/>
      <c r="O213" s="99"/>
      <c r="P213" s="99"/>
      <c r="Q213" s="99"/>
      <c r="R213" s="99"/>
      <c r="S213" s="99"/>
      <c r="T213" s="99"/>
      <c r="U213" s="99"/>
      <c r="V213" s="99"/>
      <c r="W213" s="99"/>
      <c r="X213" s="99"/>
      <c r="Y213" s="99"/>
      <c r="Z213" s="66"/>
    </row>
    <row r="214" spans="1:26" ht="12.75" customHeight="1" x14ac:dyDescent="0.2">
      <c r="A214" s="139"/>
      <c r="B214" s="139"/>
      <c r="C214" s="99"/>
      <c r="D214" s="119"/>
      <c r="E214" s="99"/>
      <c r="F214" s="99"/>
      <c r="G214" s="99"/>
      <c r="H214" s="99"/>
      <c r="I214" s="99"/>
      <c r="J214" s="99"/>
      <c r="K214" s="99"/>
      <c r="L214" s="99"/>
      <c r="M214" s="99"/>
      <c r="N214" s="99"/>
      <c r="O214" s="99"/>
      <c r="P214" s="99"/>
      <c r="Q214" s="99"/>
      <c r="R214" s="99"/>
      <c r="S214" s="99"/>
      <c r="T214" s="99"/>
      <c r="U214" s="99"/>
      <c r="V214" s="99"/>
      <c r="W214" s="99"/>
      <c r="X214" s="99"/>
      <c r="Y214" s="99"/>
      <c r="Z214" s="66"/>
    </row>
    <row r="215" spans="1:26" ht="12.75" customHeight="1" x14ac:dyDescent="0.2">
      <c r="A215" s="139"/>
      <c r="B215" s="139"/>
      <c r="C215" s="99"/>
      <c r="D215" s="119"/>
      <c r="E215" s="99"/>
      <c r="F215" s="99"/>
      <c r="G215" s="99"/>
      <c r="H215" s="99"/>
      <c r="I215" s="99"/>
      <c r="J215" s="99"/>
      <c r="K215" s="99"/>
      <c r="L215" s="99"/>
      <c r="M215" s="99"/>
      <c r="N215" s="99"/>
      <c r="O215" s="99"/>
      <c r="P215" s="99"/>
      <c r="Q215" s="99"/>
      <c r="R215" s="99"/>
      <c r="S215" s="99"/>
      <c r="T215" s="99"/>
      <c r="U215" s="99"/>
      <c r="V215" s="99"/>
      <c r="W215" s="99"/>
      <c r="X215" s="99"/>
      <c r="Y215" s="99"/>
      <c r="Z215" s="66"/>
    </row>
    <row r="216" spans="1:26" ht="12.75" customHeight="1" x14ac:dyDescent="0.2">
      <c r="A216" s="139"/>
      <c r="B216" s="139"/>
      <c r="C216" s="99"/>
      <c r="D216" s="119"/>
      <c r="E216" s="99"/>
      <c r="F216" s="99"/>
      <c r="G216" s="99"/>
      <c r="H216" s="99"/>
      <c r="I216" s="99"/>
      <c r="J216" s="99"/>
      <c r="K216" s="99"/>
      <c r="L216" s="99"/>
      <c r="M216" s="99"/>
      <c r="N216" s="99"/>
      <c r="O216" s="99"/>
      <c r="P216" s="99"/>
      <c r="Q216" s="99"/>
      <c r="R216" s="99"/>
      <c r="S216" s="99"/>
      <c r="T216" s="99"/>
      <c r="U216" s="99"/>
      <c r="V216" s="99"/>
      <c r="W216" s="99"/>
      <c r="X216" s="99"/>
      <c r="Y216" s="99"/>
      <c r="Z216" s="66"/>
    </row>
    <row r="217" spans="1:26" ht="12.75" customHeight="1" x14ac:dyDescent="0.2">
      <c r="A217" s="139"/>
      <c r="B217" s="139"/>
      <c r="C217" s="99"/>
      <c r="D217" s="119"/>
      <c r="E217" s="99"/>
      <c r="F217" s="99"/>
      <c r="G217" s="99"/>
      <c r="H217" s="99"/>
      <c r="I217" s="99"/>
      <c r="J217" s="99"/>
      <c r="K217" s="99"/>
      <c r="L217" s="99"/>
      <c r="M217" s="99"/>
      <c r="N217" s="99"/>
      <c r="O217" s="99"/>
      <c r="P217" s="99"/>
      <c r="Q217" s="99"/>
      <c r="R217" s="99"/>
      <c r="S217" s="99"/>
      <c r="T217" s="99"/>
      <c r="U217" s="99"/>
      <c r="V217" s="99"/>
      <c r="W217" s="99"/>
      <c r="X217" s="99"/>
      <c r="Y217" s="99"/>
      <c r="Z217" s="66"/>
    </row>
    <row r="218" spans="1:26" ht="12.75" customHeight="1" x14ac:dyDescent="0.2">
      <c r="A218" s="139"/>
      <c r="B218" s="139"/>
      <c r="C218" s="99"/>
      <c r="D218" s="119"/>
      <c r="E218" s="99"/>
      <c r="F218" s="99"/>
      <c r="G218" s="99"/>
      <c r="H218" s="99"/>
      <c r="I218" s="99"/>
      <c r="J218" s="99"/>
      <c r="K218" s="99"/>
      <c r="L218" s="99"/>
      <c r="M218" s="99"/>
      <c r="N218" s="99"/>
      <c r="O218" s="99"/>
      <c r="P218" s="99"/>
      <c r="Q218" s="99"/>
      <c r="R218" s="99"/>
      <c r="S218" s="99"/>
      <c r="T218" s="99"/>
      <c r="U218" s="99"/>
      <c r="V218" s="99"/>
      <c r="W218" s="99"/>
      <c r="X218" s="99"/>
      <c r="Y218" s="99"/>
      <c r="Z218" s="66"/>
    </row>
    <row r="219" spans="1:26" ht="12.75" customHeight="1" x14ac:dyDescent="0.2">
      <c r="A219" s="139"/>
      <c r="B219" s="139"/>
      <c r="C219" s="99"/>
      <c r="D219" s="119"/>
      <c r="E219" s="99"/>
      <c r="F219" s="99"/>
      <c r="G219" s="99"/>
      <c r="H219" s="99"/>
      <c r="I219" s="99"/>
      <c r="J219" s="99"/>
      <c r="K219" s="99"/>
      <c r="L219" s="99"/>
      <c r="M219" s="99"/>
      <c r="N219" s="99"/>
      <c r="O219" s="99"/>
      <c r="P219" s="99"/>
      <c r="Q219" s="99"/>
      <c r="R219" s="99"/>
      <c r="S219" s="99"/>
      <c r="T219" s="99"/>
      <c r="U219" s="99"/>
      <c r="V219" s="99"/>
      <c r="W219" s="99"/>
      <c r="X219" s="99"/>
      <c r="Y219" s="99"/>
      <c r="Z219" s="66"/>
    </row>
    <row r="220" spans="1:26" ht="12.75" customHeight="1" x14ac:dyDescent="0.2">
      <c r="A220" s="139"/>
      <c r="B220" s="139"/>
      <c r="C220" s="99"/>
      <c r="D220" s="119"/>
      <c r="E220" s="99"/>
      <c r="F220" s="99"/>
      <c r="G220" s="99"/>
      <c r="H220" s="99"/>
      <c r="I220" s="99"/>
      <c r="J220" s="99"/>
      <c r="K220" s="99"/>
      <c r="L220" s="99"/>
      <c r="M220" s="99"/>
      <c r="N220" s="99"/>
      <c r="O220" s="99"/>
      <c r="P220" s="99"/>
      <c r="Q220" s="99"/>
      <c r="R220" s="99"/>
      <c r="S220" s="99"/>
      <c r="T220" s="99"/>
      <c r="U220" s="99"/>
      <c r="V220" s="99"/>
      <c r="W220" s="99"/>
      <c r="X220" s="99"/>
      <c r="Y220" s="99"/>
      <c r="Z220" s="66"/>
    </row>
    <row r="221" spans="1:26" ht="12.75" customHeight="1" x14ac:dyDescent="0.2">
      <c r="A221" s="139"/>
      <c r="B221" s="139"/>
      <c r="C221" s="99"/>
      <c r="D221" s="119"/>
      <c r="E221" s="99"/>
      <c r="F221" s="99"/>
      <c r="G221" s="99"/>
      <c r="H221" s="99"/>
      <c r="I221" s="99"/>
      <c r="J221" s="99"/>
      <c r="K221" s="99"/>
      <c r="L221" s="99"/>
      <c r="M221" s="99"/>
      <c r="N221" s="99"/>
      <c r="O221" s="99"/>
      <c r="P221" s="99"/>
      <c r="Q221" s="99"/>
      <c r="R221" s="99"/>
      <c r="S221" s="99"/>
      <c r="T221" s="99"/>
      <c r="U221" s="99"/>
      <c r="V221" s="99"/>
      <c r="W221" s="99"/>
      <c r="X221" s="99"/>
      <c r="Y221" s="99"/>
      <c r="Z221" s="66"/>
    </row>
    <row r="222" spans="1:26" ht="12.75" customHeight="1" x14ac:dyDescent="0.2">
      <c r="A222" s="139"/>
      <c r="B222" s="139"/>
      <c r="C222" s="99"/>
      <c r="D222" s="119"/>
      <c r="E222" s="99"/>
      <c r="F222" s="99"/>
      <c r="G222" s="99"/>
      <c r="H222" s="99"/>
      <c r="I222" s="99"/>
      <c r="J222" s="99"/>
      <c r="K222" s="99"/>
      <c r="L222" s="99"/>
      <c r="M222" s="99"/>
      <c r="N222" s="99"/>
      <c r="O222" s="99"/>
      <c r="P222" s="99"/>
      <c r="Q222" s="99"/>
      <c r="R222" s="99"/>
      <c r="S222" s="99"/>
      <c r="T222" s="99"/>
      <c r="U222" s="99"/>
      <c r="V222" s="99"/>
      <c r="W222" s="99"/>
      <c r="X222" s="99"/>
      <c r="Y222" s="99"/>
      <c r="Z222" s="66"/>
    </row>
    <row r="223" spans="1:26" ht="12.75" customHeight="1" x14ac:dyDescent="0.2">
      <c r="A223" s="139"/>
      <c r="B223" s="139"/>
      <c r="C223" s="99"/>
      <c r="D223" s="119"/>
      <c r="E223" s="99"/>
      <c r="F223" s="99"/>
      <c r="G223" s="99"/>
      <c r="H223" s="99"/>
      <c r="I223" s="99"/>
      <c r="J223" s="99"/>
      <c r="K223" s="99"/>
      <c r="L223" s="99"/>
      <c r="M223" s="99"/>
      <c r="N223" s="99"/>
      <c r="O223" s="99"/>
      <c r="P223" s="99"/>
      <c r="Q223" s="99"/>
      <c r="R223" s="99"/>
      <c r="S223" s="99"/>
      <c r="T223" s="99"/>
      <c r="U223" s="99"/>
      <c r="V223" s="99"/>
      <c r="W223" s="99"/>
      <c r="X223" s="99"/>
      <c r="Y223" s="99"/>
      <c r="Z223" s="66"/>
    </row>
    <row r="224" spans="1:26" ht="12.75" customHeight="1" x14ac:dyDescent="0.2">
      <c r="A224" s="139"/>
      <c r="B224" s="139"/>
      <c r="C224" s="99"/>
      <c r="D224" s="119"/>
      <c r="E224" s="99"/>
      <c r="F224" s="99"/>
      <c r="G224" s="99"/>
      <c r="H224" s="99"/>
      <c r="I224" s="99"/>
      <c r="J224" s="99"/>
      <c r="K224" s="99"/>
      <c r="L224" s="99"/>
      <c r="M224" s="99"/>
      <c r="N224" s="99"/>
      <c r="O224" s="99"/>
      <c r="P224" s="99"/>
      <c r="Q224" s="99"/>
      <c r="R224" s="99"/>
      <c r="S224" s="99"/>
      <c r="T224" s="99"/>
      <c r="U224" s="99"/>
      <c r="V224" s="99"/>
      <c r="W224" s="99"/>
      <c r="X224" s="99"/>
      <c r="Y224" s="99"/>
      <c r="Z224" s="66"/>
    </row>
    <row r="225" spans="1:26" ht="12.75" customHeight="1" x14ac:dyDescent="0.2">
      <c r="A225" s="139"/>
      <c r="B225" s="139"/>
      <c r="C225" s="99"/>
      <c r="D225" s="119"/>
      <c r="E225" s="99"/>
      <c r="F225" s="99"/>
      <c r="G225" s="99"/>
      <c r="H225" s="99"/>
      <c r="I225" s="99"/>
      <c r="J225" s="99"/>
      <c r="K225" s="99"/>
      <c r="L225" s="99"/>
      <c r="M225" s="99"/>
      <c r="N225" s="99"/>
      <c r="O225" s="99"/>
      <c r="P225" s="99"/>
      <c r="Q225" s="99"/>
      <c r="R225" s="99"/>
      <c r="S225" s="99"/>
      <c r="T225" s="99"/>
      <c r="U225" s="99"/>
      <c r="V225" s="99"/>
      <c r="W225" s="99"/>
      <c r="X225" s="99"/>
      <c r="Y225" s="99"/>
      <c r="Z225" s="66"/>
    </row>
    <row r="226" spans="1:26" ht="12.75" customHeight="1" x14ac:dyDescent="0.2">
      <c r="A226" s="139"/>
      <c r="B226" s="139"/>
      <c r="C226" s="99"/>
      <c r="D226" s="119"/>
      <c r="E226" s="99"/>
      <c r="F226" s="99"/>
      <c r="G226" s="99"/>
      <c r="H226" s="99"/>
      <c r="I226" s="99"/>
      <c r="J226" s="99"/>
      <c r="K226" s="99"/>
      <c r="L226" s="99"/>
      <c r="M226" s="99"/>
      <c r="N226" s="99"/>
      <c r="O226" s="99"/>
      <c r="P226" s="99"/>
      <c r="Q226" s="99"/>
      <c r="R226" s="99"/>
      <c r="S226" s="99"/>
      <c r="T226" s="99"/>
      <c r="U226" s="99"/>
      <c r="V226" s="99"/>
      <c r="W226" s="99"/>
      <c r="X226" s="99"/>
      <c r="Y226" s="99"/>
      <c r="Z226" s="66"/>
    </row>
    <row r="227" spans="1:26" ht="12.75" customHeight="1" x14ac:dyDescent="0.2">
      <c r="A227" s="139"/>
      <c r="B227" s="139"/>
      <c r="C227" s="99"/>
      <c r="D227" s="119"/>
      <c r="E227" s="99"/>
      <c r="F227" s="99"/>
      <c r="G227" s="99"/>
      <c r="H227" s="99"/>
      <c r="I227" s="99"/>
      <c r="J227" s="99"/>
      <c r="K227" s="99"/>
      <c r="L227" s="99"/>
      <c r="M227" s="99"/>
      <c r="N227" s="99"/>
      <c r="O227" s="99"/>
      <c r="P227" s="99"/>
      <c r="Q227" s="99"/>
      <c r="R227" s="99"/>
      <c r="S227" s="99"/>
      <c r="T227" s="99"/>
      <c r="U227" s="99"/>
      <c r="V227" s="99"/>
      <c r="W227" s="99"/>
      <c r="X227" s="99"/>
      <c r="Y227" s="99"/>
      <c r="Z227" s="66"/>
    </row>
    <row r="228" spans="1:26" ht="12.75" customHeight="1" x14ac:dyDescent="0.2">
      <c r="A228" s="139"/>
      <c r="B228" s="139"/>
      <c r="C228" s="99"/>
      <c r="D228" s="119"/>
      <c r="E228" s="99"/>
      <c r="F228" s="99"/>
      <c r="G228" s="99"/>
      <c r="H228" s="99"/>
      <c r="I228" s="99"/>
      <c r="J228" s="99"/>
      <c r="K228" s="99"/>
      <c r="L228" s="99"/>
      <c r="M228" s="99"/>
      <c r="N228" s="99"/>
      <c r="O228" s="99"/>
      <c r="P228" s="99"/>
      <c r="Q228" s="99"/>
      <c r="R228" s="99"/>
      <c r="S228" s="99"/>
      <c r="T228" s="99"/>
      <c r="U228" s="99"/>
      <c r="V228" s="99"/>
      <c r="W228" s="99"/>
      <c r="X228" s="99"/>
      <c r="Y228" s="99"/>
      <c r="Z228" s="66"/>
    </row>
    <row r="229" spans="1:26" ht="12.75" customHeight="1" x14ac:dyDescent="0.2">
      <c r="A229" s="139"/>
      <c r="B229" s="139"/>
      <c r="C229" s="99"/>
      <c r="D229" s="119"/>
      <c r="E229" s="99"/>
      <c r="F229" s="99"/>
      <c r="G229" s="99"/>
      <c r="H229" s="99"/>
      <c r="I229" s="99"/>
      <c r="J229" s="99"/>
      <c r="K229" s="99"/>
      <c r="L229" s="99"/>
      <c r="M229" s="99"/>
      <c r="N229" s="99"/>
      <c r="O229" s="99"/>
      <c r="P229" s="99"/>
      <c r="Q229" s="99"/>
      <c r="R229" s="99"/>
      <c r="S229" s="99"/>
      <c r="T229" s="99"/>
      <c r="U229" s="99"/>
      <c r="V229" s="99"/>
      <c r="W229" s="99"/>
      <c r="X229" s="99"/>
      <c r="Y229" s="99"/>
      <c r="Z229" s="66"/>
    </row>
    <row r="230" spans="1:26" ht="12.75" customHeight="1" x14ac:dyDescent="0.2">
      <c r="A230" s="139"/>
      <c r="B230" s="139"/>
      <c r="C230" s="99"/>
      <c r="D230" s="119"/>
      <c r="E230" s="99"/>
      <c r="F230" s="99"/>
      <c r="G230" s="99"/>
      <c r="H230" s="99"/>
      <c r="I230" s="99"/>
      <c r="J230" s="99"/>
      <c r="K230" s="99"/>
      <c r="L230" s="99"/>
      <c r="M230" s="99"/>
      <c r="N230" s="99"/>
      <c r="O230" s="99"/>
      <c r="P230" s="99"/>
      <c r="Q230" s="99"/>
      <c r="R230" s="99"/>
      <c r="S230" s="99"/>
      <c r="T230" s="99"/>
      <c r="U230" s="99"/>
      <c r="V230" s="99"/>
      <c r="W230" s="99"/>
      <c r="X230" s="99"/>
      <c r="Y230" s="99"/>
      <c r="Z230" s="66"/>
    </row>
    <row r="231" spans="1:26" ht="12.75" customHeight="1" x14ac:dyDescent="0.2">
      <c r="A231" s="139"/>
      <c r="B231" s="139"/>
      <c r="C231" s="99"/>
      <c r="D231" s="119"/>
      <c r="E231" s="99"/>
      <c r="F231" s="99"/>
      <c r="G231" s="99"/>
      <c r="H231" s="99"/>
      <c r="I231" s="99"/>
      <c r="J231" s="99"/>
      <c r="K231" s="99"/>
      <c r="L231" s="99"/>
      <c r="M231" s="99"/>
      <c r="N231" s="99"/>
      <c r="O231" s="99"/>
      <c r="P231" s="99"/>
      <c r="Q231" s="99"/>
      <c r="R231" s="99"/>
      <c r="S231" s="99"/>
      <c r="T231" s="99"/>
      <c r="U231" s="99"/>
      <c r="V231" s="99"/>
      <c r="W231" s="99"/>
      <c r="X231" s="99"/>
      <c r="Y231" s="99"/>
      <c r="Z231" s="66"/>
    </row>
    <row r="232" spans="1:26" ht="12.75" customHeight="1" x14ac:dyDescent="0.2"/>
    <row r="233" spans="1:26" ht="12.75" customHeight="1" x14ac:dyDescent="0.2"/>
    <row r="234" spans="1:26" ht="12.75" customHeight="1" x14ac:dyDescent="0.2"/>
    <row r="235" spans="1:26" ht="12.75" customHeight="1" x14ac:dyDescent="0.2"/>
    <row r="236" spans="1:26" ht="12.75" customHeight="1" x14ac:dyDescent="0.2"/>
    <row r="237" spans="1:26" ht="12.75" customHeight="1" x14ac:dyDescent="0.2"/>
    <row r="238" spans="1:26" ht="12.75" customHeight="1" x14ac:dyDescent="0.2"/>
    <row r="239" spans="1:26" ht="12.75" customHeight="1" x14ac:dyDescent="0.2"/>
    <row r="240" spans="1:26"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sheetData>
  <mergeCells count="11">
    <mergeCell ref="A7:C7"/>
    <mergeCell ref="A8:C8"/>
    <mergeCell ref="C9:G9"/>
    <mergeCell ref="C34:F34"/>
    <mergeCell ref="A1:G1"/>
    <mergeCell ref="C2:D2"/>
    <mergeCell ref="F2:G2"/>
    <mergeCell ref="C3:G3"/>
    <mergeCell ref="A4:C4"/>
    <mergeCell ref="A5:C5"/>
    <mergeCell ref="A6:C6"/>
  </mergeCells>
  <pageMargins left="0.70866141732283472" right="0.70866141732283472" top="0.74803149606299213" bottom="0.74803149606299213" header="0" footer="0"/>
  <pageSetup paperSize="9" scale="45" fitToHeight="0" orientation="landscape" r:id="rId1"/>
  <headerFooter>
    <oddFooter>&amp;RPÁGINA &amp;P DE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FFFF"/>
    <pageSetUpPr fitToPage="1"/>
  </sheetPr>
  <dimension ref="A1:Z977"/>
  <sheetViews>
    <sheetView showGridLines="0" topLeftCell="A16" workbookViewId="0">
      <selection activeCell="E43" sqref="E43"/>
    </sheetView>
  </sheetViews>
  <sheetFormatPr defaultColWidth="12.5703125" defaultRowHeight="15" customHeight="1" outlineLevelRow="1" x14ac:dyDescent="0.2"/>
  <cols>
    <col min="1" max="1" width="11.7109375" customWidth="1"/>
    <col min="2" max="2" width="14" customWidth="1"/>
    <col min="3" max="3" width="56.85546875" customWidth="1"/>
    <col min="4" max="4" width="6.28515625" customWidth="1"/>
    <col min="5" max="5" width="11.42578125" customWidth="1"/>
    <col min="6" max="6" width="9.140625" customWidth="1"/>
    <col min="7" max="7" width="9.42578125" customWidth="1"/>
    <col min="8" max="8" width="10.7109375" customWidth="1"/>
    <col min="9" max="9" width="6.85546875" customWidth="1"/>
    <col min="10" max="10" width="9.140625" customWidth="1"/>
    <col min="11" max="26" width="8" customWidth="1"/>
  </cols>
  <sheetData>
    <row r="1" spans="1:26" ht="12.75" customHeight="1" x14ac:dyDescent="0.2">
      <c r="A1" s="396" t="s">
        <v>131</v>
      </c>
      <c r="B1" s="384"/>
      <c r="C1" s="384"/>
      <c r="D1" s="384"/>
      <c r="E1" s="384"/>
      <c r="F1" s="384"/>
      <c r="G1" s="384"/>
      <c r="H1" s="427"/>
      <c r="I1" s="140"/>
      <c r="J1" s="140"/>
      <c r="K1" s="140"/>
      <c r="L1" s="140"/>
      <c r="M1" s="140"/>
      <c r="N1" s="140"/>
      <c r="O1" s="140"/>
      <c r="P1" s="140"/>
      <c r="Q1" s="140"/>
      <c r="R1" s="140"/>
      <c r="S1" s="140"/>
      <c r="T1" s="140"/>
      <c r="U1" s="140"/>
      <c r="V1" s="140"/>
      <c r="W1" s="140"/>
      <c r="X1" s="140"/>
      <c r="Y1" s="140"/>
      <c r="Z1" s="140"/>
    </row>
    <row r="2" spans="1:26" ht="12.75" customHeight="1" x14ac:dyDescent="0.2">
      <c r="A2" s="141"/>
      <c r="B2" s="142"/>
      <c r="C2" s="418" t="str">
        <f>Resumo!$A$5</f>
        <v>DATA-BASE: SINAPI 05/2024, SABESP 05/2024 ( L.S.: 88,52% | B.D.I.: 26,98%),  Ata de Registro nº84/2024, cotação de mercado</v>
      </c>
      <c r="D2" s="372"/>
      <c r="E2" s="143"/>
      <c r="F2" s="428"/>
      <c r="G2" s="429"/>
      <c r="H2" s="430"/>
      <c r="I2" s="144"/>
      <c r="J2" s="140"/>
      <c r="K2" s="140"/>
      <c r="L2" s="140"/>
      <c r="M2" s="140"/>
      <c r="N2" s="140"/>
      <c r="O2" s="140"/>
      <c r="P2" s="140"/>
      <c r="Q2" s="140"/>
      <c r="R2" s="140"/>
      <c r="S2" s="140"/>
      <c r="T2" s="140"/>
      <c r="U2" s="140"/>
      <c r="V2" s="140"/>
      <c r="W2" s="140"/>
      <c r="X2" s="140"/>
      <c r="Y2" s="140"/>
      <c r="Z2" s="140"/>
    </row>
    <row r="3" spans="1:26" ht="12.75" customHeight="1" x14ac:dyDescent="0.2">
      <c r="A3" s="97" t="s">
        <v>186</v>
      </c>
      <c r="B3" s="98"/>
      <c r="C3" s="420" t="s">
        <v>187</v>
      </c>
      <c r="D3" s="400"/>
      <c r="E3" s="400"/>
      <c r="F3" s="400"/>
      <c r="G3" s="400"/>
      <c r="H3" s="401"/>
      <c r="I3" s="65"/>
      <c r="J3" s="65"/>
      <c r="K3" s="65"/>
      <c r="L3" s="65"/>
      <c r="M3" s="65"/>
      <c r="N3" s="65"/>
      <c r="O3" s="65"/>
      <c r="P3" s="65"/>
      <c r="Q3" s="65"/>
      <c r="R3" s="65"/>
      <c r="S3" s="65"/>
      <c r="T3" s="65"/>
      <c r="U3" s="65"/>
      <c r="V3" s="65"/>
      <c r="W3" s="65"/>
      <c r="X3" s="65"/>
      <c r="Y3" s="65"/>
      <c r="Z3" s="66"/>
    </row>
    <row r="4" spans="1:26" ht="12.75" customHeight="1" x14ac:dyDescent="0.2">
      <c r="A4" s="421" t="s">
        <v>163</v>
      </c>
      <c r="B4" s="403"/>
      <c r="C4" s="431"/>
      <c r="D4" s="120">
        <v>1</v>
      </c>
      <c r="E4" s="349">
        <f>ROUND(I4*(1-$I$2+0.02),2)</f>
        <v>0</v>
      </c>
      <c r="F4" s="145"/>
      <c r="G4" s="145"/>
      <c r="H4" s="146"/>
      <c r="I4" s="65"/>
      <c r="J4" s="65"/>
      <c r="K4" s="65"/>
      <c r="L4" s="65"/>
      <c r="M4" s="65"/>
      <c r="N4" s="65"/>
      <c r="O4" s="65"/>
      <c r="P4" s="65"/>
      <c r="Q4" s="65"/>
      <c r="R4" s="65"/>
      <c r="S4" s="65"/>
      <c r="T4" s="65"/>
      <c r="U4" s="65"/>
      <c r="V4" s="65"/>
      <c r="W4" s="65"/>
      <c r="X4" s="65"/>
      <c r="Y4" s="65"/>
      <c r="Z4" s="65"/>
    </row>
    <row r="5" spans="1:26" ht="12.75" customHeight="1" x14ac:dyDescent="0.2">
      <c r="A5" s="440" t="s">
        <v>136</v>
      </c>
      <c r="B5" s="441"/>
      <c r="C5" s="442"/>
      <c r="D5" s="147">
        <v>1</v>
      </c>
      <c r="E5" s="350">
        <f t="shared" ref="E5:E6" si="0">ROUND(I5*(1-$I$2),2)-0.01</f>
        <v>-0.01</v>
      </c>
      <c r="F5" s="148"/>
      <c r="G5" s="148"/>
      <c r="H5" s="149"/>
      <c r="I5" s="65"/>
      <c r="J5" s="65"/>
      <c r="K5" s="65"/>
      <c r="L5" s="65"/>
      <c r="M5" s="65"/>
      <c r="N5" s="65"/>
      <c r="O5" s="65"/>
      <c r="P5" s="65"/>
      <c r="Q5" s="65"/>
      <c r="R5" s="65"/>
      <c r="S5" s="65"/>
      <c r="T5" s="65"/>
      <c r="U5" s="65"/>
      <c r="V5" s="65"/>
      <c r="W5" s="65"/>
      <c r="X5" s="65"/>
      <c r="Y5" s="65"/>
      <c r="Z5" s="65"/>
    </row>
    <row r="6" spans="1:26" ht="12.75" customHeight="1" x14ac:dyDescent="0.2">
      <c r="A6" s="440" t="s">
        <v>188</v>
      </c>
      <c r="B6" s="441"/>
      <c r="C6" s="442"/>
      <c r="D6" s="147">
        <v>1</v>
      </c>
      <c r="E6" s="350">
        <f t="shared" si="0"/>
        <v>-0.01</v>
      </c>
      <c r="F6" s="148"/>
      <c r="G6" s="148"/>
      <c r="H6" s="149"/>
      <c r="I6" s="65"/>
      <c r="J6" s="65"/>
      <c r="K6" s="65"/>
      <c r="L6" s="65"/>
      <c r="M6" s="65"/>
      <c r="N6" s="65"/>
      <c r="O6" s="65"/>
      <c r="P6" s="65"/>
      <c r="Q6" s="65"/>
      <c r="R6" s="65"/>
      <c r="S6" s="65"/>
      <c r="T6" s="65"/>
      <c r="U6" s="65"/>
      <c r="V6" s="65"/>
      <c r="W6" s="65"/>
      <c r="X6" s="65"/>
      <c r="Y6" s="65"/>
      <c r="Z6" s="66"/>
    </row>
    <row r="7" spans="1:26" ht="12.75" customHeight="1" x14ac:dyDescent="0.2">
      <c r="A7" s="150" t="str">
        <f>$A$3</f>
        <v>1.4.</v>
      </c>
      <c r="B7" s="151" t="s">
        <v>144</v>
      </c>
      <c r="C7" s="438" t="s">
        <v>189</v>
      </c>
      <c r="D7" s="413"/>
      <c r="E7" s="413"/>
      <c r="F7" s="413"/>
      <c r="G7" s="413"/>
      <c r="H7" s="439"/>
      <c r="I7" s="65"/>
      <c r="J7" s="65"/>
      <c r="K7" s="65"/>
      <c r="L7" s="65"/>
      <c r="M7" s="65"/>
      <c r="N7" s="65"/>
      <c r="O7" s="65"/>
      <c r="P7" s="65"/>
      <c r="Q7" s="65"/>
      <c r="R7" s="65"/>
      <c r="S7" s="65"/>
      <c r="T7" s="65"/>
      <c r="U7" s="65"/>
      <c r="V7" s="65"/>
      <c r="W7" s="65"/>
      <c r="X7" s="65"/>
      <c r="Y7" s="65"/>
      <c r="Z7" s="66"/>
    </row>
    <row r="8" spans="1:26" ht="12.75" customHeight="1" outlineLevel="1" x14ac:dyDescent="0.2">
      <c r="A8" s="443" t="s">
        <v>1</v>
      </c>
      <c r="B8" s="443" t="s">
        <v>2</v>
      </c>
      <c r="C8" s="444" t="s">
        <v>3</v>
      </c>
      <c r="D8" s="434" t="s">
        <v>4</v>
      </c>
      <c r="E8" s="434" t="s">
        <v>146</v>
      </c>
      <c r="F8" s="432" t="s">
        <v>190</v>
      </c>
      <c r="G8" s="432" t="s">
        <v>7</v>
      </c>
      <c r="H8" s="434" t="s">
        <v>147</v>
      </c>
      <c r="I8" s="99"/>
      <c r="J8" s="99"/>
      <c r="K8" s="99"/>
      <c r="L8" s="99"/>
      <c r="M8" s="99"/>
      <c r="N8" s="99"/>
      <c r="O8" s="99"/>
      <c r="P8" s="99"/>
      <c r="Q8" s="99"/>
      <c r="R8" s="99"/>
      <c r="S8" s="99"/>
      <c r="T8" s="99"/>
      <c r="U8" s="99"/>
      <c r="V8" s="99"/>
      <c r="W8" s="99"/>
      <c r="X8" s="99"/>
      <c r="Y8" s="99"/>
      <c r="Z8" s="99"/>
    </row>
    <row r="9" spans="1:26" ht="12.75" customHeight="1" outlineLevel="1" x14ac:dyDescent="0.2">
      <c r="A9" s="435"/>
      <c r="B9" s="435"/>
      <c r="C9" s="435"/>
      <c r="D9" s="435"/>
      <c r="E9" s="435"/>
      <c r="F9" s="433"/>
      <c r="G9" s="433"/>
      <c r="H9" s="435"/>
      <c r="I9" s="99"/>
      <c r="J9" s="99"/>
      <c r="K9" s="99"/>
      <c r="L9" s="99"/>
      <c r="M9" s="99"/>
      <c r="N9" s="99"/>
      <c r="O9" s="99"/>
      <c r="P9" s="99"/>
      <c r="Q9" s="99"/>
      <c r="R9" s="99"/>
      <c r="S9" s="99"/>
      <c r="T9" s="99"/>
      <c r="U9" s="99"/>
      <c r="V9" s="99"/>
      <c r="W9" s="99"/>
      <c r="X9" s="99"/>
      <c r="Y9" s="99"/>
      <c r="Z9" s="99"/>
    </row>
    <row r="10" spans="1:26" ht="12.75" customHeight="1" outlineLevel="1" x14ac:dyDescent="0.2">
      <c r="A10" s="152">
        <v>1</v>
      </c>
      <c r="B10" s="153"/>
      <c r="C10" s="154" t="s">
        <v>191</v>
      </c>
      <c r="D10" s="155"/>
      <c r="E10" s="155"/>
      <c r="F10" s="156"/>
      <c r="G10" s="156"/>
      <c r="H10" s="157"/>
      <c r="I10" s="99"/>
      <c r="J10" s="99"/>
      <c r="K10" s="99"/>
      <c r="L10" s="99"/>
      <c r="M10" s="99"/>
      <c r="N10" s="99"/>
      <c r="O10" s="99"/>
      <c r="P10" s="99"/>
      <c r="Q10" s="99"/>
      <c r="R10" s="99"/>
      <c r="S10" s="99"/>
      <c r="T10" s="99"/>
      <c r="U10" s="99"/>
      <c r="V10" s="99"/>
      <c r="W10" s="99"/>
      <c r="X10" s="99"/>
      <c r="Y10" s="99"/>
      <c r="Z10" s="99"/>
    </row>
    <row r="11" spans="1:26" ht="12.75" customHeight="1" outlineLevel="1" x14ac:dyDescent="0.2">
      <c r="A11" s="158">
        <v>70020004</v>
      </c>
      <c r="B11" s="61" t="str">
        <f>VLOOKUP(A11,Preco.Unitario!$A$4:$G$104,2,FALSE)</f>
        <v>SABESP</v>
      </c>
      <c r="C11" s="67" t="str">
        <f>VLOOKUP(A11,Preco.Unitario!$A$4:$G$104,3,FALSE)</f>
        <v xml:space="preserve">SINALIZAÇÃO DE TRÁFEGO </v>
      </c>
      <c r="D11" s="62" t="str">
        <f>VLOOKUP(A11,Preco.Unitario!$A$4:$G$104,4,FALSE)</f>
        <v>m</v>
      </c>
      <c r="E11" s="114">
        <f>ROUNDUP(($D$4+$D$5)*2,2)</f>
        <v>4</v>
      </c>
      <c r="F11" s="64">
        <f>VLOOKUP(A11,Preco.Unitario!$A$4:$G$104,7,FALSE)</f>
        <v>0</v>
      </c>
      <c r="G11" s="64">
        <f>E11*F11</f>
        <v>0</v>
      </c>
      <c r="H11" s="159">
        <f>ROUND((E11*G11),2)</f>
        <v>0</v>
      </c>
      <c r="I11" s="65"/>
      <c r="J11" s="160"/>
      <c r="K11" s="65"/>
      <c r="L11" s="65"/>
      <c r="M11" s="65"/>
      <c r="N11" s="65"/>
      <c r="O11" s="65"/>
      <c r="P11" s="65"/>
      <c r="Q11" s="65"/>
      <c r="R11" s="65"/>
      <c r="S11" s="65"/>
      <c r="T11" s="65"/>
      <c r="U11" s="65"/>
      <c r="V11" s="65"/>
      <c r="W11" s="65"/>
      <c r="X11" s="65"/>
      <c r="Y11" s="65"/>
      <c r="Z11" s="65"/>
    </row>
    <row r="12" spans="1:26" ht="12.75" customHeight="1" outlineLevel="1" x14ac:dyDescent="0.2">
      <c r="A12" s="152">
        <v>2</v>
      </c>
      <c r="B12" s="153"/>
      <c r="C12" s="161" t="s">
        <v>192</v>
      </c>
      <c r="D12" s="162"/>
      <c r="E12" s="162"/>
      <c r="F12" s="163"/>
      <c r="G12" s="163"/>
      <c r="H12" s="159"/>
      <c r="I12" s="99"/>
      <c r="J12" s="99"/>
      <c r="K12" s="99"/>
      <c r="L12" s="99"/>
      <c r="M12" s="99"/>
      <c r="N12" s="99"/>
      <c r="O12" s="99"/>
      <c r="P12" s="99"/>
      <c r="Q12" s="99"/>
      <c r="R12" s="99"/>
      <c r="S12" s="99"/>
      <c r="T12" s="99"/>
      <c r="U12" s="99"/>
      <c r="V12" s="99"/>
      <c r="W12" s="99"/>
      <c r="X12" s="99"/>
      <c r="Y12" s="99"/>
      <c r="Z12" s="99"/>
    </row>
    <row r="13" spans="1:26" ht="11.25" customHeight="1" outlineLevel="1" x14ac:dyDescent="0.2">
      <c r="A13" s="73" t="s">
        <v>125</v>
      </c>
      <c r="B13" s="68" t="str">
        <f>VLOOKUP(A13,Preco.Unitario!$A$4:$G$104,2,FALSE)</f>
        <v>SABESP INSUMO</v>
      </c>
      <c r="C13" s="20" t="str">
        <f>VLOOKUP(A13,Preco.Unitario!$A$4:$G$104,3,FALSE)</f>
        <v>ENCANADOR</v>
      </c>
      <c r="D13" s="69" t="str">
        <f>VLOOKUP(A13,Preco.Unitario!$A$4:$G$104,4,FALSE)</f>
        <v>H</v>
      </c>
      <c r="E13" s="78">
        <f>D6</f>
        <v>1</v>
      </c>
      <c r="F13" s="71">
        <f>VLOOKUP(A13,Preco.Unitario!$A$4:$G$104,7,FALSE)</f>
        <v>0</v>
      </c>
      <c r="G13" s="71">
        <f t="shared" ref="G13:G15" si="1">E13*F13</f>
        <v>0</v>
      </c>
      <c r="H13" s="159">
        <f t="shared" ref="H13:H15" si="2">ROUND((E13*G13),2)</f>
        <v>0</v>
      </c>
      <c r="I13" s="39"/>
      <c r="J13" s="39"/>
      <c r="K13" s="39"/>
      <c r="L13" s="39"/>
      <c r="M13" s="39"/>
      <c r="N13" s="39"/>
      <c r="O13" s="39"/>
      <c r="P13" s="39"/>
      <c r="Q13" s="39"/>
      <c r="R13" s="39"/>
      <c r="S13" s="39"/>
      <c r="T13" s="39"/>
      <c r="U13" s="39"/>
      <c r="V13" s="39"/>
      <c r="W13" s="39"/>
      <c r="X13" s="39"/>
      <c r="Y13" s="39"/>
      <c r="Z13" s="28"/>
    </row>
    <row r="14" spans="1:26" ht="11.25" customHeight="1" outlineLevel="1" x14ac:dyDescent="0.2">
      <c r="A14" s="75" t="s">
        <v>123</v>
      </c>
      <c r="B14" s="76" t="str">
        <f>VLOOKUP(A14,Preco.Unitario!$A$4:$G$104,2,FALSE)</f>
        <v>SABESP INSUMO</v>
      </c>
      <c r="C14" s="67" t="str">
        <f>VLOOKUP(A14,Preco.Unitario!$A$4:$G$104,3,FALSE)</f>
        <v>AJUDANTE</v>
      </c>
      <c r="D14" s="77" t="str">
        <f>VLOOKUP(A14,Preco.Unitario!$A$4:$G$104,4,FALSE)</f>
        <v>H</v>
      </c>
      <c r="E14" s="78">
        <f>E13</f>
        <v>1</v>
      </c>
      <c r="F14" s="79">
        <f>VLOOKUP(A14,Preco.Unitario!$A$4:$G$104,7,FALSE)</f>
        <v>0</v>
      </c>
      <c r="G14" s="79">
        <f t="shared" si="1"/>
        <v>0</v>
      </c>
      <c r="H14" s="159">
        <f t="shared" si="2"/>
        <v>0</v>
      </c>
      <c r="I14" s="39"/>
      <c r="J14" s="39"/>
      <c r="K14" s="39"/>
      <c r="L14" s="39"/>
      <c r="M14" s="39"/>
      <c r="N14" s="39"/>
      <c r="O14" s="39"/>
      <c r="P14" s="39"/>
      <c r="Q14" s="39"/>
      <c r="R14" s="39"/>
      <c r="S14" s="39"/>
      <c r="T14" s="39"/>
      <c r="U14" s="39"/>
      <c r="V14" s="39"/>
      <c r="W14" s="39"/>
      <c r="X14" s="39"/>
      <c r="Y14" s="39"/>
      <c r="Z14" s="28"/>
    </row>
    <row r="15" spans="1:26" ht="11.25" customHeight="1" outlineLevel="1" x14ac:dyDescent="0.2">
      <c r="A15" s="75" t="s">
        <v>119</v>
      </c>
      <c r="B15" s="76" t="str">
        <f>VLOOKUP(A15,Preco.Unitario!$A$4:$G$104,2,FALSE)</f>
        <v>SABESP INSUMO</v>
      </c>
      <c r="C15" s="67" t="str">
        <f>VLOOKUP(A15,Preco.Unitario!$A$4:$G$104,3,FALSE)</f>
        <v>PICAPE MÉDIA CABINE SIMPLES - CARGA ÚTIL 1.000 KG - TRAÇÃO 4 X 2 - 120 A 150 CV - S-10 CHEVROLET OU SIMILAR - À DISPOSIÇÃO</v>
      </c>
      <c r="D15" s="77" t="str">
        <f>VLOOKUP(A15,Preco.Unitario!$A$4:$G$104,4,FALSE)</f>
        <v>H</v>
      </c>
      <c r="E15" s="78">
        <f>E13+0.5</f>
        <v>1.5</v>
      </c>
      <c r="F15" s="79">
        <f>VLOOKUP(A15,Preco.Unitario!$A$4:$G$104,7,FALSE)</f>
        <v>0</v>
      </c>
      <c r="G15" s="79">
        <f t="shared" si="1"/>
        <v>0</v>
      </c>
      <c r="H15" s="159">
        <f t="shared" si="2"/>
        <v>0</v>
      </c>
      <c r="I15" s="39"/>
      <c r="J15" s="39"/>
      <c r="K15" s="39"/>
      <c r="L15" s="39"/>
      <c r="M15" s="39"/>
      <c r="N15" s="39"/>
      <c r="O15" s="39"/>
      <c r="P15" s="39"/>
      <c r="Q15" s="39"/>
      <c r="R15" s="39"/>
      <c r="S15" s="39"/>
      <c r="T15" s="39"/>
      <c r="U15" s="39"/>
      <c r="V15" s="39"/>
      <c r="W15" s="39"/>
      <c r="X15" s="39"/>
      <c r="Y15" s="39"/>
      <c r="Z15" s="28"/>
    </row>
    <row r="16" spans="1:26" ht="12.75" customHeight="1" outlineLevel="1" x14ac:dyDescent="0.2">
      <c r="A16" s="152">
        <v>3</v>
      </c>
      <c r="B16" s="153"/>
      <c r="C16" s="161" t="s">
        <v>152</v>
      </c>
      <c r="D16" s="162"/>
      <c r="E16" s="162"/>
      <c r="F16" s="163"/>
      <c r="G16" s="163"/>
      <c r="H16" s="159"/>
      <c r="I16" s="65"/>
      <c r="J16" s="160"/>
      <c r="K16" s="65"/>
      <c r="L16" s="65"/>
      <c r="M16" s="65"/>
      <c r="N16" s="65"/>
      <c r="O16" s="65"/>
      <c r="P16" s="65"/>
      <c r="Q16" s="65"/>
      <c r="R16" s="65"/>
      <c r="S16" s="65"/>
      <c r="T16" s="65"/>
      <c r="U16" s="65"/>
      <c r="V16" s="65"/>
      <c r="W16" s="65"/>
      <c r="X16" s="65"/>
      <c r="Y16" s="65"/>
      <c r="Z16" s="65"/>
    </row>
    <row r="17" spans="1:26" ht="12.75" customHeight="1" outlineLevel="1" x14ac:dyDescent="0.2">
      <c r="A17" s="158">
        <v>70010007</v>
      </c>
      <c r="B17" s="61" t="str">
        <f>VLOOKUP(A17,Preco.Unitario!$A$4:$G$104,2,FALSE)</f>
        <v>SABESP</v>
      </c>
      <c r="C17" s="67" t="str">
        <f>VLOOKUP(A17,Preco.Unitario!$A$4:$G$104,3,FALSE)</f>
        <v>CADASTRO DE LIGAÇÕES</v>
      </c>
      <c r="D17" s="62" t="str">
        <f>VLOOKUP(A17,Preco.Unitario!$A$4:$G$104,4,FALSE)</f>
        <v>unid.</v>
      </c>
      <c r="E17" s="114">
        <v>1</v>
      </c>
      <c r="F17" s="64">
        <f>VLOOKUP(A17,Preco.Unitario!$A$4:$G$104,7,FALSE)</f>
        <v>0</v>
      </c>
      <c r="G17" s="64">
        <f>E17*F17</f>
        <v>0</v>
      </c>
      <c r="H17" s="159">
        <f>ROUND((E17*G17),2)</f>
        <v>0</v>
      </c>
      <c r="I17" s="65"/>
      <c r="J17" s="160"/>
      <c r="K17" s="65"/>
      <c r="L17" s="65"/>
      <c r="M17" s="65"/>
      <c r="N17" s="65"/>
      <c r="O17" s="65"/>
      <c r="P17" s="65"/>
      <c r="Q17" s="65"/>
      <c r="R17" s="65"/>
      <c r="S17" s="65"/>
      <c r="T17" s="65"/>
      <c r="U17" s="65"/>
      <c r="V17" s="65"/>
      <c r="W17" s="65"/>
      <c r="X17" s="65"/>
      <c r="Y17" s="65"/>
      <c r="Z17" s="65"/>
    </row>
    <row r="18" spans="1:26" ht="12.75" customHeight="1" x14ac:dyDescent="0.2">
      <c r="A18" s="164"/>
      <c r="B18" s="165"/>
      <c r="C18" s="436" t="s">
        <v>153</v>
      </c>
      <c r="D18" s="377"/>
      <c r="E18" s="377"/>
      <c r="F18" s="377"/>
      <c r="G18" s="437"/>
      <c r="H18" s="166">
        <f>SUM(H10:H17)</f>
        <v>0</v>
      </c>
      <c r="I18" s="65"/>
      <c r="J18" s="160"/>
      <c r="K18" s="65"/>
      <c r="L18" s="65"/>
      <c r="M18" s="65"/>
      <c r="N18" s="65"/>
      <c r="O18" s="65"/>
      <c r="P18" s="65"/>
      <c r="Q18" s="65"/>
      <c r="R18" s="65"/>
      <c r="S18" s="65"/>
      <c r="T18" s="65"/>
      <c r="U18" s="65"/>
      <c r="V18" s="65"/>
      <c r="W18" s="65"/>
      <c r="X18" s="65"/>
      <c r="Y18" s="65"/>
      <c r="Z18" s="65"/>
    </row>
    <row r="19" spans="1:26" ht="12.75" customHeight="1" x14ac:dyDescent="0.2">
      <c r="A19" s="150" t="str">
        <f>$A$3</f>
        <v>1.4.</v>
      </c>
      <c r="B19" s="151" t="s">
        <v>154</v>
      </c>
      <c r="C19" s="438" t="s">
        <v>193</v>
      </c>
      <c r="D19" s="413"/>
      <c r="E19" s="413"/>
      <c r="F19" s="413"/>
      <c r="G19" s="413"/>
      <c r="H19" s="439"/>
      <c r="I19" s="167"/>
      <c r="J19" s="65"/>
      <c r="K19" s="65"/>
      <c r="L19" s="65"/>
      <c r="M19" s="65"/>
      <c r="N19" s="65"/>
      <c r="O19" s="65"/>
      <c r="P19" s="65"/>
      <c r="Q19" s="65"/>
      <c r="R19" s="65"/>
      <c r="S19" s="65"/>
      <c r="T19" s="65"/>
      <c r="U19" s="65"/>
      <c r="V19" s="65"/>
      <c r="W19" s="65"/>
      <c r="X19" s="65"/>
      <c r="Y19" s="65"/>
      <c r="Z19" s="66"/>
    </row>
    <row r="20" spans="1:26" ht="12.75" customHeight="1" outlineLevel="1" x14ac:dyDescent="0.2">
      <c r="A20" s="443" t="s">
        <v>1</v>
      </c>
      <c r="B20" s="443" t="s">
        <v>2</v>
      </c>
      <c r="C20" s="444" t="s">
        <v>3</v>
      </c>
      <c r="D20" s="434" t="s">
        <v>4</v>
      </c>
      <c r="E20" s="434" t="s">
        <v>146</v>
      </c>
      <c r="F20" s="432" t="s">
        <v>190</v>
      </c>
      <c r="G20" s="432" t="s">
        <v>7</v>
      </c>
      <c r="H20" s="434" t="s">
        <v>147</v>
      </c>
      <c r="I20" s="168"/>
      <c r="J20" s="99"/>
      <c r="K20" s="99"/>
      <c r="L20" s="99"/>
      <c r="M20" s="99"/>
      <c r="N20" s="99"/>
      <c r="O20" s="99"/>
      <c r="P20" s="99"/>
      <c r="Q20" s="99"/>
      <c r="R20" s="99"/>
      <c r="S20" s="99"/>
      <c r="T20" s="99"/>
      <c r="U20" s="99"/>
      <c r="V20" s="99"/>
      <c r="W20" s="99"/>
      <c r="X20" s="99"/>
      <c r="Y20" s="99"/>
      <c r="Z20" s="99"/>
    </row>
    <row r="21" spans="1:26" ht="12.75" customHeight="1" outlineLevel="1" x14ac:dyDescent="0.2">
      <c r="A21" s="435"/>
      <c r="B21" s="435"/>
      <c r="C21" s="435"/>
      <c r="D21" s="435"/>
      <c r="E21" s="435"/>
      <c r="F21" s="433"/>
      <c r="G21" s="433"/>
      <c r="H21" s="435"/>
      <c r="I21" s="168"/>
      <c r="J21" s="99"/>
      <c r="K21" s="99"/>
      <c r="L21" s="99"/>
      <c r="M21" s="99"/>
      <c r="N21" s="99"/>
      <c r="O21" s="99"/>
      <c r="P21" s="99"/>
      <c r="Q21" s="99"/>
      <c r="R21" s="99"/>
      <c r="S21" s="99"/>
      <c r="T21" s="99"/>
      <c r="U21" s="99"/>
      <c r="V21" s="99"/>
      <c r="W21" s="99"/>
      <c r="X21" s="99"/>
      <c r="Y21" s="99"/>
      <c r="Z21" s="99"/>
    </row>
    <row r="22" spans="1:26" ht="12.75" customHeight="1" outlineLevel="1" x14ac:dyDescent="0.2">
      <c r="A22" s="152">
        <v>1</v>
      </c>
      <c r="B22" s="153"/>
      <c r="C22" s="154" t="s">
        <v>191</v>
      </c>
      <c r="D22" s="155"/>
      <c r="E22" s="155"/>
      <c r="F22" s="156"/>
      <c r="G22" s="156"/>
      <c r="H22" s="157"/>
      <c r="I22" s="99"/>
      <c r="J22" s="99"/>
      <c r="K22" s="99"/>
      <c r="L22" s="99"/>
      <c r="M22" s="99"/>
      <c r="N22" s="99"/>
      <c r="O22" s="99"/>
      <c r="P22" s="99"/>
      <c r="Q22" s="99"/>
      <c r="R22" s="99"/>
      <c r="S22" s="99"/>
      <c r="T22" s="99"/>
      <c r="U22" s="99"/>
      <c r="V22" s="99"/>
      <c r="W22" s="99"/>
      <c r="X22" s="99"/>
      <c r="Y22" s="99"/>
      <c r="Z22" s="99"/>
    </row>
    <row r="23" spans="1:26" ht="12.75" customHeight="1" outlineLevel="1" x14ac:dyDescent="0.2">
      <c r="A23" s="158">
        <v>70020004</v>
      </c>
      <c r="B23" s="61" t="str">
        <f>VLOOKUP(A23,Preco.Unitario!$A$4:$G$104,2,FALSE)</f>
        <v>SABESP</v>
      </c>
      <c r="C23" s="67" t="str">
        <f>VLOOKUP(A23,Preco.Unitario!$A$4:$G$104,3,FALSE)</f>
        <v xml:space="preserve">SINALIZAÇÃO DE TRÁFEGO </v>
      </c>
      <c r="D23" s="62" t="str">
        <f>VLOOKUP(A23,Preco.Unitario!$A$4:$G$104,4,FALSE)</f>
        <v>m</v>
      </c>
      <c r="E23" s="114">
        <f>ROUNDUP(($D$4+$D$5)*2,2)</f>
        <v>4</v>
      </c>
      <c r="F23" s="64">
        <f>VLOOKUP(A23,Preco.Unitario!$A$4:$G$104,7,FALSE)</f>
        <v>0</v>
      </c>
      <c r="G23" s="64">
        <f>E23*F23</f>
        <v>0</v>
      </c>
      <c r="H23" s="159">
        <f>ROUND((E23*G23),2)</f>
        <v>0</v>
      </c>
      <c r="I23" s="65"/>
      <c r="J23" s="160"/>
      <c r="K23" s="65"/>
      <c r="L23" s="65"/>
      <c r="M23" s="65"/>
      <c r="N23" s="65"/>
      <c r="O23" s="65"/>
      <c r="P23" s="65"/>
      <c r="Q23" s="65"/>
      <c r="R23" s="65"/>
      <c r="S23" s="65"/>
      <c r="T23" s="65"/>
      <c r="U23" s="65"/>
      <c r="V23" s="65"/>
      <c r="W23" s="65"/>
      <c r="X23" s="65"/>
      <c r="Y23" s="65"/>
      <c r="Z23" s="65"/>
    </row>
    <row r="24" spans="1:26" ht="12.75" customHeight="1" outlineLevel="1" x14ac:dyDescent="0.2">
      <c r="A24" s="152">
        <v>2</v>
      </c>
      <c r="B24" s="153"/>
      <c r="C24" s="161" t="s">
        <v>192</v>
      </c>
      <c r="D24" s="162"/>
      <c r="E24" s="162"/>
      <c r="F24" s="163"/>
      <c r="G24" s="163"/>
      <c r="H24" s="159"/>
      <c r="I24" s="99"/>
      <c r="J24" s="99"/>
      <c r="K24" s="99"/>
      <c r="L24" s="99"/>
      <c r="M24" s="99"/>
      <c r="N24" s="99"/>
      <c r="O24" s="99"/>
      <c r="P24" s="99"/>
      <c r="Q24" s="99"/>
      <c r="R24" s="99"/>
      <c r="S24" s="99"/>
      <c r="T24" s="99"/>
      <c r="U24" s="99"/>
      <c r="V24" s="99"/>
      <c r="W24" s="99"/>
      <c r="X24" s="99"/>
      <c r="Y24" s="99"/>
      <c r="Z24" s="99"/>
    </row>
    <row r="25" spans="1:26" ht="12.75" customHeight="1" outlineLevel="1" x14ac:dyDescent="0.2">
      <c r="A25" s="73" t="s">
        <v>125</v>
      </c>
      <c r="B25" s="68" t="str">
        <f>VLOOKUP(A25,Preco.Unitario!$A$4:$G$104,2,FALSE)</f>
        <v>SABESP INSUMO</v>
      </c>
      <c r="C25" s="20" t="str">
        <f>VLOOKUP(A25,Preco.Unitario!$A$4:$G$104,3,FALSE)</f>
        <v>ENCANADOR</v>
      </c>
      <c r="D25" s="69" t="str">
        <f>VLOOKUP(A25,Preco.Unitario!$A$4:$G$104,4,FALSE)</f>
        <v>H</v>
      </c>
      <c r="E25" s="78">
        <f>D6</f>
        <v>1</v>
      </c>
      <c r="F25" s="71">
        <f>VLOOKUP(A25,Preco.Unitario!$A$4:$G$104,7,FALSE)</f>
        <v>0</v>
      </c>
      <c r="G25" s="71">
        <f t="shared" ref="G25:G28" si="3">E25*F25</f>
        <v>0</v>
      </c>
      <c r="H25" s="159">
        <f t="shared" ref="H25:H28" si="4">ROUND((E25*G25),2)</f>
        <v>0</v>
      </c>
      <c r="I25" s="65"/>
      <c r="J25" s="65"/>
      <c r="K25" s="65"/>
      <c r="L25" s="65"/>
      <c r="M25" s="65"/>
      <c r="N25" s="65"/>
      <c r="O25" s="65"/>
      <c r="P25" s="65"/>
      <c r="Q25" s="65"/>
      <c r="R25" s="65"/>
      <c r="S25" s="65"/>
      <c r="T25" s="65"/>
      <c r="U25" s="65"/>
      <c r="V25" s="65"/>
      <c r="W25" s="65"/>
      <c r="X25" s="65"/>
      <c r="Y25" s="65"/>
      <c r="Z25" s="65"/>
    </row>
    <row r="26" spans="1:26" ht="12.75" customHeight="1" outlineLevel="1" x14ac:dyDescent="0.2">
      <c r="A26" s="75" t="s">
        <v>123</v>
      </c>
      <c r="B26" s="76" t="str">
        <f>VLOOKUP(A26,Preco.Unitario!$A$4:$G$104,2,FALSE)</f>
        <v>SABESP INSUMO</v>
      </c>
      <c r="C26" s="67" t="str">
        <f>VLOOKUP(A26,Preco.Unitario!$A$4:$G$104,3,FALSE)</f>
        <v>AJUDANTE</v>
      </c>
      <c r="D26" s="77" t="str">
        <f>VLOOKUP(A26,Preco.Unitario!$A$4:$G$104,4,FALSE)</f>
        <v>H</v>
      </c>
      <c r="E26" s="78">
        <f>D6</f>
        <v>1</v>
      </c>
      <c r="F26" s="79">
        <f>VLOOKUP(A26,Preco.Unitario!$A$4:$G$104,7,FALSE)</f>
        <v>0</v>
      </c>
      <c r="G26" s="79">
        <f t="shared" si="3"/>
        <v>0</v>
      </c>
      <c r="H26" s="159">
        <f t="shared" si="4"/>
        <v>0</v>
      </c>
      <c r="I26" s="65"/>
      <c r="J26" s="160"/>
      <c r="K26" s="65"/>
      <c r="L26" s="65"/>
      <c r="M26" s="65"/>
      <c r="N26" s="65"/>
      <c r="O26" s="65"/>
      <c r="P26" s="65"/>
      <c r="Q26" s="65"/>
      <c r="R26" s="65"/>
      <c r="S26" s="65"/>
      <c r="T26" s="65"/>
      <c r="U26" s="65"/>
      <c r="V26" s="65"/>
      <c r="W26" s="65"/>
      <c r="X26" s="65"/>
      <c r="Y26" s="65"/>
      <c r="Z26" s="65"/>
    </row>
    <row r="27" spans="1:26" ht="24" customHeight="1" outlineLevel="1" x14ac:dyDescent="0.2">
      <c r="A27" s="75" t="s">
        <v>119</v>
      </c>
      <c r="B27" s="76" t="str">
        <f>VLOOKUP(A27,Preco.Unitario!$A$4:$G$104,2,FALSE)</f>
        <v>SABESP INSUMO</v>
      </c>
      <c r="C27" s="67" t="str">
        <f>VLOOKUP(A27,Preco.Unitario!$A$4:$G$104,3,FALSE)</f>
        <v>PICAPE MÉDIA CABINE SIMPLES - CARGA ÚTIL 1.000 KG - TRAÇÃO 4 X 2 - 120 A 150 CV - S-10 CHEVROLET OU SIMILAR - À DISPOSIÇÃO</v>
      </c>
      <c r="D27" s="77" t="str">
        <f>VLOOKUP(A27,Preco.Unitario!$A$4:$G$104,4,FALSE)</f>
        <v>H</v>
      </c>
      <c r="E27" s="78">
        <f>D6+0.5</f>
        <v>1.5</v>
      </c>
      <c r="F27" s="79">
        <f>VLOOKUP(A27,Preco.Unitario!$A$4:$G$104,7,FALSE)</f>
        <v>0</v>
      </c>
      <c r="G27" s="79">
        <f t="shared" si="3"/>
        <v>0</v>
      </c>
      <c r="H27" s="159">
        <f t="shared" si="4"/>
        <v>0</v>
      </c>
      <c r="I27" s="65"/>
      <c r="J27" s="160"/>
      <c r="K27" s="65"/>
      <c r="L27" s="65"/>
      <c r="M27" s="65"/>
      <c r="N27" s="65"/>
      <c r="O27" s="65"/>
      <c r="P27" s="65"/>
      <c r="Q27" s="65"/>
      <c r="R27" s="65"/>
      <c r="S27" s="65"/>
      <c r="T27" s="65"/>
      <c r="U27" s="65"/>
      <c r="V27" s="65"/>
      <c r="W27" s="65"/>
      <c r="X27" s="65"/>
      <c r="Y27" s="65"/>
      <c r="Z27" s="65"/>
    </row>
    <row r="28" spans="1:26" ht="23.25" customHeight="1" outlineLevel="1" x14ac:dyDescent="0.2">
      <c r="A28" s="112">
        <v>70070342</v>
      </c>
      <c r="B28" s="61" t="str">
        <f>VLOOKUP(A28,Preco.Unitario!$A$4:$G$104,2,FALSE)</f>
        <v>SABESP</v>
      </c>
      <c r="C28" s="67" t="str">
        <f>VLOOKUP(A28,Preco.Unitario!$A$4:$G$104,3,FALSE)</f>
        <v>DISPOSITIVO DE PROTEÇÃO PARA REGISTRO COM ASSENTAMENTO DE TAMPA T-5</v>
      </c>
      <c r="D28" s="62" t="str">
        <f>VLOOKUP(A28,Preco.Unitario!$A$4:$G$104,4,FALSE)</f>
        <v>unid.</v>
      </c>
      <c r="E28" s="114">
        <v>1</v>
      </c>
      <c r="F28" s="64">
        <f>VLOOKUP(A28,Preco.Unitario!$A$4:$G$104,7,FALSE)</f>
        <v>0</v>
      </c>
      <c r="G28" s="64">
        <f t="shared" si="3"/>
        <v>0</v>
      </c>
      <c r="H28" s="159">
        <f t="shared" si="4"/>
        <v>0</v>
      </c>
      <c r="I28" s="65"/>
      <c r="J28" s="65"/>
      <c r="K28" s="65"/>
      <c r="L28" s="65"/>
      <c r="M28" s="65"/>
      <c r="N28" s="65"/>
      <c r="O28" s="65"/>
      <c r="P28" s="65"/>
      <c r="Q28" s="65"/>
      <c r="R28" s="65"/>
      <c r="S28" s="65"/>
      <c r="T28" s="65"/>
      <c r="U28" s="65"/>
      <c r="V28" s="65"/>
      <c r="W28" s="65"/>
      <c r="X28" s="65"/>
      <c r="Y28" s="65"/>
      <c r="Z28" s="66"/>
    </row>
    <row r="29" spans="1:26" ht="12.75" customHeight="1" x14ac:dyDescent="0.2">
      <c r="A29" s="152">
        <v>3</v>
      </c>
      <c r="B29" s="153"/>
      <c r="C29" s="161" t="s">
        <v>152</v>
      </c>
      <c r="D29" s="162"/>
      <c r="E29" s="162"/>
      <c r="F29" s="163"/>
      <c r="G29" s="163"/>
      <c r="H29" s="159"/>
      <c r="I29" s="65"/>
      <c r="J29" s="160"/>
      <c r="K29" s="65"/>
      <c r="L29" s="65"/>
      <c r="M29" s="65"/>
      <c r="N29" s="65"/>
      <c r="O29" s="65"/>
      <c r="P29" s="65"/>
      <c r="Q29" s="65"/>
      <c r="R29" s="65"/>
      <c r="S29" s="65"/>
      <c r="T29" s="65"/>
      <c r="U29" s="65"/>
      <c r="V29" s="65"/>
      <c r="W29" s="65"/>
      <c r="X29" s="65"/>
      <c r="Y29" s="65"/>
      <c r="Z29" s="65"/>
    </row>
    <row r="30" spans="1:26" ht="12.75" customHeight="1" x14ac:dyDescent="0.2">
      <c r="A30" s="158">
        <v>70010007</v>
      </c>
      <c r="B30" s="61" t="str">
        <f>VLOOKUP(A30,Preco.Unitario!$A$4:$G$104,2,FALSE)</f>
        <v>SABESP</v>
      </c>
      <c r="C30" s="67" t="str">
        <f>VLOOKUP(A30,Preco.Unitario!$A$4:$G$104,3,FALSE)</f>
        <v>CADASTRO DE LIGAÇÕES</v>
      </c>
      <c r="D30" s="62" t="str">
        <f>VLOOKUP(A30,Preco.Unitario!$A$4:$G$104,4,FALSE)</f>
        <v>unid.</v>
      </c>
      <c r="E30" s="114">
        <v>1</v>
      </c>
      <c r="F30" s="64">
        <f>VLOOKUP(A30,Preco.Unitario!$A$4:$G$104,7,FALSE)</f>
        <v>0</v>
      </c>
      <c r="G30" s="64">
        <f>E30*F30</f>
        <v>0</v>
      </c>
      <c r="H30" s="159">
        <f>ROUND((E30*G30),2)</f>
        <v>0</v>
      </c>
      <c r="I30" s="65"/>
      <c r="J30" s="65"/>
      <c r="K30" s="65"/>
      <c r="L30" s="65"/>
      <c r="M30" s="65"/>
      <c r="N30" s="65"/>
      <c r="O30" s="65"/>
      <c r="P30" s="65"/>
      <c r="Q30" s="65"/>
      <c r="R30" s="65"/>
      <c r="S30" s="65"/>
      <c r="T30" s="65"/>
      <c r="U30" s="65"/>
      <c r="V30" s="65"/>
      <c r="W30" s="65"/>
      <c r="X30" s="65"/>
      <c r="Y30" s="65"/>
      <c r="Z30" s="65"/>
    </row>
    <row r="31" spans="1:26" ht="12.75" customHeight="1" x14ac:dyDescent="0.2">
      <c r="A31" s="164"/>
      <c r="B31" s="165"/>
      <c r="C31" s="436" t="s">
        <v>153</v>
      </c>
      <c r="D31" s="377"/>
      <c r="E31" s="377"/>
      <c r="F31" s="377"/>
      <c r="G31" s="437"/>
      <c r="H31" s="166">
        <f>SUM(H22:H30)</f>
        <v>0</v>
      </c>
      <c r="I31" s="65"/>
      <c r="J31" s="65"/>
      <c r="K31" s="65"/>
      <c r="L31" s="65"/>
      <c r="M31" s="65"/>
      <c r="N31" s="65"/>
      <c r="O31" s="65"/>
      <c r="P31" s="65"/>
      <c r="Q31" s="65"/>
      <c r="R31" s="65"/>
      <c r="S31" s="65"/>
      <c r="T31" s="65"/>
      <c r="U31" s="65"/>
      <c r="V31" s="65"/>
      <c r="W31" s="65"/>
      <c r="X31" s="65"/>
      <c r="Y31" s="65"/>
      <c r="Z31" s="65"/>
    </row>
    <row r="32" spans="1:26" ht="12.75" customHeight="1" x14ac:dyDescent="0.2">
      <c r="A32" s="150" t="str">
        <f>$A$3</f>
        <v>1.4.</v>
      </c>
      <c r="B32" s="151" t="s">
        <v>156</v>
      </c>
      <c r="C32" s="438" t="s">
        <v>54</v>
      </c>
      <c r="D32" s="413"/>
      <c r="E32" s="413"/>
      <c r="F32" s="413"/>
      <c r="G32" s="413"/>
      <c r="H32" s="439"/>
      <c r="I32" s="167"/>
      <c r="J32" s="65"/>
      <c r="K32" s="65"/>
      <c r="L32" s="65"/>
      <c r="M32" s="65"/>
      <c r="N32" s="65"/>
      <c r="O32" s="65"/>
      <c r="P32" s="65"/>
      <c r="Q32" s="65"/>
      <c r="R32" s="65"/>
      <c r="S32" s="65"/>
      <c r="T32" s="65"/>
      <c r="U32" s="65"/>
      <c r="V32" s="65"/>
      <c r="W32" s="65"/>
      <c r="X32" s="65"/>
      <c r="Y32" s="65"/>
      <c r="Z32" s="66"/>
    </row>
    <row r="33" spans="1:26" ht="12.75" customHeight="1" outlineLevel="1" x14ac:dyDescent="0.2">
      <c r="A33" s="443" t="s">
        <v>1</v>
      </c>
      <c r="B33" s="443" t="s">
        <v>2</v>
      </c>
      <c r="C33" s="444" t="s">
        <v>3</v>
      </c>
      <c r="D33" s="434" t="s">
        <v>4</v>
      </c>
      <c r="E33" s="434" t="s">
        <v>146</v>
      </c>
      <c r="F33" s="432" t="s">
        <v>190</v>
      </c>
      <c r="G33" s="432" t="s">
        <v>7</v>
      </c>
      <c r="H33" s="434" t="s">
        <v>147</v>
      </c>
      <c r="I33" s="168"/>
      <c r="J33" s="99"/>
      <c r="K33" s="99"/>
      <c r="L33" s="99"/>
      <c r="M33" s="99"/>
      <c r="N33" s="99"/>
      <c r="O33" s="99"/>
      <c r="P33" s="99"/>
      <c r="Q33" s="99"/>
      <c r="R33" s="99"/>
      <c r="S33" s="99"/>
      <c r="T33" s="99"/>
      <c r="U33" s="99"/>
      <c r="V33" s="99"/>
      <c r="W33" s="99"/>
      <c r="X33" s="99"/>
      <c r="Y33" s="99"/>
      <c r="Z33" s="99"/>
    </row>
    <row r="34" spans="1:26" ht="12.75" customHeight="1" outlineLevel="1" x14ac:dyDescent="0.2">
      <c r="A34" s="435"/>
      <c r="B34" s="435"/>
      <c r="C34" s="435"/>
      <c r="D34" s="435"/>
      <c r="E34" s="435"/>
      <c r="F34" s="433"/>
      <c r="G34" s="433"/>
      <c r="H34" s="435"/>
      <c r="I34" s="168"/>
      <c r="J34" s="99"/>
      <c r="K34" s="99"/>
      <c r="L34" s="99"/>
      <c r="M34" s="99"/>
      <c r="N34" s="99"/>
      <c r="O34" s="99"/>
      <c r="P34" s="99"/>
      <c r="Q34" s="99"/>
      <c r="R34" s="99"/>
      <c r="S34" s="99"/>
      <c r="T34" s="99"/>
      <c r="U34" s="99"/>
      <c r="V34" s="99"/>
      <c r="W34" s="99"/>
      <c r="X34" s="99"/>
      <c r="Y34" s="99"/>
      <c r="Z34" s="99"/>
    </row>
    <row r="35" spans="1:26" ht="15.75" customHeight="1" outlineLevel="1" x14ac:dyDescent="0.2">
      <c r="A35" s="152">
        <v>2</v>
      </c>
      <c r="B35" s="153"/>
      <c r="C35" s="161" t="s">
        <v>192</v>
      </c>
      <c r="D35" s="162"/>
      <c r="E35" s="162"/>
      <c r="F35" s="163"/>
      <c r="G35" s="163"/>
      <c r="H35" s="159"/>
      <c r="I35" s="99"/>
      <c r="J35" s="99"/>
      <c r="K35" s="99"/>
      <c r="L35" s="99"/>
      <c r="M35" s="99"/>
      <c r="N35" s="99"/>
      <c r="O35" s="99"/>
      <c r="P35" s="99"/>
      <c r="Q35" s="99"/>
      <c r="R35" s="99"/>
      <c r="S35" s="99"/>
      <c r="T35" s="99"/>
      <c r="U35" s="99"/>
      <c r="V35" s="99"/>
      <c r="W35" s="99"/>
      <c r="X35" s="99"/>
      <c r="Y35" s="99"/>
      <c r="Z35" s="99"/>
    </row>
    <row r="36" spans="1:26" ht="27" customHeight="1" outlineLevel="1" x14ac:dyDescent="0.2">
      <c r="A36" s="112">
        <v>70070342</v>
      </c>
      <c r="B36" s="61" t="str">
        <f>VLOOKUP(A36,Preco.Unitario!$A$4:$G$104,2,FALSE)</f>
        <v>SABESP</v>
      </c>
      <c r="C36" s="67" t="str">
        <f>VLOOKUP(A36,Preco.Unitario!$A$4:$G$104,3,FALSE)</f>
        <v>DISPOSITIVO DE PROTEÇÃO PARA REGISTRO COM ASSENTAMENTO DE TAMPA T-5</v>
      </c>
      <c r="D36" s="62" t="str">
        <f>VLOOKUP(A36,Preco.Unitario!$A$4:$G$104,4,FALSE)</f>
        <v>unid.</v>
      </c>
      <c r="E36" s="114">
        <v>1</v>
      </c>
      <c r="F36" s="64">
        <f>VLOOKUP(A36,Preco.Unitario!$A$4:$G$104,7,FALSE)</f>
        <v>0</v>
      </c>
      <c r="G36" s="64">
        <f>E36*F36</f>
        <v>0</v>
      </c>
      <c r="H36" s="159">
        <f>ROUND((E36*G36),2)</f>
        <v>0</v>
      </c>
      <c r="I36" s="65"/>
      <c r="J36" s="65"/>
      <c r="K36" s="65"/>
      <c r="L36" s="65"/>
      <c r="M36" s="65"/>
      <c r="N36" s="65"/>
      <c r="O36" s="65"/>
      <c r="P36" s="65"/>
      <c r="Q36" s="65"/>
      <c r="R36" s="65"/>
      <c r="S36" s="65"/>
      <c r="T36" s="65"/>
      <c r="U36" s="65"/>
      <c r="V36" s="65"/>
      <c r="W36" s="65"/>
      <c r="X36" s="65"/>
      <c r="Y36" s="65"/>
      <c r="Z36" s="66"/>
    </row>
    <row r="37" spans="1:26" ht="12.75" customHeight="1" x14ac:dyDescent="0.2">
      <c r="A37" s="164"/>
      <c r="B37" s="165"/>
      <c r="C37" s="436" t="s">
        <v>153</v>
      </c>
      <c r="D37" s="377"/>
      <c r="E37" s="377"/>
      <c r="F37" s="377"/>
      <c r="G37" s="437"/>
      <c r="H37" s="166">
        <f>SUM(H35:H36)</f>
        <v>0</v>
      </c>
      <c r="I37" s="65"/>
      <c r="J37" s="65"/>
      <c r="K37" s="65"/>
      <c r="L37" s="65"/>
      <c r="M37" s="65"/>
      <c r="N37" s="65"/>
      <c r="O37" s="65"/>
      <c r="P37" s="65"/>
      <c r="Q37" s="65"/>
      <c r="R37" s="65"/>
      <c r="S37" s="65"/>
      <c r="T37" s="65"/>
      <c r="U37" s="65"/>
      <c r="V37" s="65"/>
      <c r="W37" s="65"/>
      <c r="X37" s="65"/>
      <c r="Y37" s="65"/>
      <c r="Z37" s="65"/>
    </row>
    <row r="38" spans="1:26" ht="12.75" customHeight="1" x14ac:dyDescent="0.2">
      <c r="A38" s="118"/>
      <c r="B38" s="118"/>
      <c r="C38" s="99"/>
      <c r="D38" s="119"/>
      <c r="E38" s="119"/>
      <c r="F38" s="119"/>
      <c r="G38" s="99"/>
      <c r="H38" s="99"/>
      <c r="I38" s="99"/>
      <c r="J38" s="99"/>
      <c r="K38" s="99"/>
      <c r="L38" s="99"/>
      <c r="M38" s="99"/>
      <c r="N38" s="99"/>
      <c r="O38" s="99"/>
      <c r="P38" s="99"/>
      <c r="Q38" s="99"/>
      <c r="R38" s="99"/>
      <c r="S38" s="99"/>
      <c r="T38" s="99"/>
      <c r="U38" s="99"/>
      <c r="V38" s="99"/>
      <c r="W38" s="99"/>
      <c r="X38" s="99"/>
      <c r="Y38" s="99"/>
      <c r="Z38" s="99"/>
    </row>
    <row r="39" spans="1:26" ht="12.75" customHeight="1" x14ac:dyDescent="0.2">
      <c r="A39" s="118"/>
      <c r="B39" s="118"/>
      <c r="C39" s="99"/>
      <c r="D39" s="119"/>
      <c r="E39" s="119"/>
      <c r="F39" s="119"/>
      <c r="G39" s="99"/>
      <c r="H39" s="99"/>
      <c r="I39" s="99"/>
      <c r="J39" s="99"/>
      <c r="K39" s="99"/>
      <c r="L39" s="99"/>
      <c r="M39" s="99"/>
      <c r="N39" s="99"/>
      <c r="O39" s="99"/>
      <c r="P39" s="99"/>
      <c r="Q39" s="99"/>
      <c r="R39" s="99"/>
      <c r="S39" s="99"/>
      <c r="T39" s="99"/>
      <c r="U39" s="99"/>
      <c r="V39" s="99"/>
      <c r="W39" s="99"/>
      <c r="X39" s="99"/>
      <c r="Y39" s="99"/>
      <c r="Z39" s="99"/>
    </row>
    <row r="40" spans="1:26" ht="12.75" customHeight="1" x14ac:dyDescent="0.2">
      <c r="A40" s="118"/>
      <c r="B40" s="118"/>
      <c r="C40" s="99"/>
      <c r="D40" s="119"/>
      <c r="E40" s="119"/>
      <c r="F40" s="119"/>
      <c r="G40" s="99"/>
      <c r="H40" s="99"/>
      <c r="I40" s="99"/>
      <c r="J40" s="99"/>
      <c r="K40" s="99"/>
      <c r="L40" s="99"/>
      <c r="M40" s="99"/>
      <c r="N40" s="99"/>
      <c r="O40" s="99"/>
      <c r="P40" s="99"/>
      <c r="Q40" s="99"/>
      <c r="R40" s="99"/>
      <c r="S40" s="99"/>
      <c r="T40" s="99"/>
      <c r="U40" s="99"/>
      <c r="V40" s="99"/>
      <c r="W40" s="99"/>
      <c r="X40" s="99"/>
      <c r="Y40" s="99"/>
      <c r="Z40" s="99"/>
    </row>
    <row r="41" spans="1:26" ht="12.75" customHeight="1" x14ac:dyDescent="0.2">
      <c r="A41" s="118"/>
      <c r="B41" s="118"/>
      <c r="C41" s="99"/>
      <c r="D41" s="119"/>
      <c r="E41" s="119"/>
      <c r="F41" s="119"/>
      <c r="G41" s="99"/>
      <c r="H41" s="99"/>
      <c r="I41" s="99"/>
      <c r="J41" s="99"/>
      <c r="K41" s="99"/>
      <c r="L41" s="99"/>
      <c r="M41" s="99"/>
      <c r="N41" s="99"/>
      <c r="O41" s="99"/>
      <c r="P41" s="99"/>
      <c r="Q41" s="99"/>
      <c r="R41" s="99"/>
      <c r="S41" s="99"/>
      <c r="T41" s="99"/>
      <c r="U41" s="99"/>
      <c r="V41" s="99"/>
      <c r="W41" s="99"/>
      <c r="X41" s="99"/>
      <c r="Y41" s="99"/>
      <c r="Z41" s="99"/>
    </row>
    <row r="42" spans="1:26" ht="12.75" customHeight="1" x14ac:dyDescent="0.2">
      <c r="A42" s="118"/>
      <c r="B42" s="118"/>
      <c r="C42" s="99"/>
      <c r="D42" s="119"/>
      <c r="E42" s="119"/>
      <c r="F42" s="119"/>
      <c r="G42" s="99"/>
      <c r="H42" s="99"/>
      <c r="I42" s="99"/>
      <c r="J42" s="99"/>
      <c r="K42" s="99"/>
      <c r="L42" s="99"/>
      <c r="M42" s="99"/>
      <c r="N42" s="99"/>
      <c r="O42" s="99"/>
      <c r="P42" s="99"/>
      <c r="Q42" s="99"/>
      <c r="R42" s="99"/>
      <c r="S42" s="99"/>
      <c r="T42" s="99"/>
      <c r="U42" s="99"/>
      <c r="V42" s="99"/>
      <c r="W42" s="99"/>
      <c r="X42" s="99"/>
      <c r="Y42" s="99"/>
      <c r="Z42" s="99"/>
    </row>
    <row r="43" spans="1:26" ht="12.75" customHeight="1" x14ac:dyDescent="0.2">
      <c r="A43" s="118"/>
      <c r="B43" s="118"/>
      <c r="C43" s="99"/>
      <c r="D43" s="119"/>
      <c r="E43" s="119"/>
      <c r="F43" s="119"/>
      <c r="G43" s="99"/>
      <c r="H43" s="99"/>
      <c r="I43" s="99"/>
      <c r="J43" s="99"/>
      <c r="K43" s="99"/>
      <c r="L43" s="99"/>
      <c r="M43" s="99"/>
      <c r="N43" s="99"/>
      <c r="O43" s="99"/>
      <c r="P43" s="99"/>
      <c r="Q43" s="99"/>
      <c r="R43" s="99"/>
      <c r="S43" s="99"/>
      <c r="T43" s="99"/>
      <c r="U43" s="99"/>
      <c r="V43" s="99"/>
      <c r="W43" s="99"/>
      <c r="X43" s="99"/>
      <c r="Y43" s="99"/>
      <c r="Z43" s="99"/>
    </row>
    <row r="44" spans="1:26" ht="12.75" customHeight="1" x14ac:dyDescent="0.2">
      <c r="A44" s="118"/>
      <c r="B44" s="118"/>
      <c r="C44" s="99"/>
      <c r="D44" s="119"/>
      <c r="E44" s="119"/>
      <c r="F44" s="119"/>
      <c r="G44" s="99"/>
      <c r="H44" s="99"/>
      <c r="I44" s="99"/>
      <c r="J44" s="99"/>
      <c r="K44" s="99"/>
      <c r="L44" s="99"/>
      <c r="M44" s="99"/>
      <c r="N44" s="99"/>
      <c r="O44" s="99"/>
      <c r="P44" s="99"/>
      <c r="Q44" s="99"/>
      <c r="R44" s="99"/>
      <c r="S44" s="99"/>
      <c r="T44" s="99"/>
      <c r="U44" s="99"/>
      <c r="V44" s="99"/>
      <c r="W44" s="99"/>
      <c r="X44" s="99"/>
      <c r="Y44" s="99"/>
      <c r="Z44" s="99"/>
    </row>
    <row r="45" spans="1:26" ht="12.75" customHeight="1" x14ac:dyDescent="0.2">
      <c r="A45" s="118"/>
      <c r="B45" s="118"/>
      <c r="C45" s="99"/>
      <c r="D45" s="119"/>
      <c r="E45" s="119"/>
      <c r="F45" s="119"/>
      <c r="G45" s="99"/>
      <c r="H45" s="99"/>
      <c r="I45" s="99"/>
      <c r="J45" s="99"/>
      <c r="K45" s="99"/>
      <c r="L45" s="99"/>
      <c r="M45" s="99"/>
      <c r="N45" s="99"/>
      <c r="O45" s="99"/>
      <c r="P45" s="99"/>
      <c r="Q45" s="99"/>
      <c r="R45" s="99"/>
      <c r="S45" s="99"/>
      <c r="T45" s="99"/>
      <c r="U45" s="99"/>
      <c r="V45" s="99"/>
      <c r="W45" s="99"/>
      <c r="X45" s="99"/>
      <c r="Y45" s="99"/>
      <c r="Z45" s="99"/>
    </row>
    <row r="46" spans="1:26" ht="12.75" customHeight="1" x14ac:dyDescent="0.2">
      <c r="A46" s="118"/>
      <c r="B46" s="118"/>
      <c r="C46" s="99"/>
      <c r="D46" s="119"/>
      <c r="E46" s="119"/>
      <c r="F46" s="119"/>
      <c r="G46" s="99"/>
      <c r="H46" s="99"/>
      <c r="I46" s="99"/>
      <c r="J46" s="99"/>
      <c r="K46" s="99"/>
      <c r="L46" s="99"/>
      <c r="M46" s="99"/>
      <c r="N46" s="99"/>
      <c r="O46" s="99"/>
      <c r="P46" s="99"/>
      <c r="Q46" s="99"/>
      <c r="R46" s="99"/>
      <c r="S46" s="99"/>
      <c r="T46" s="99"/>
      <c r="U46" s="99"/>
      <c r="V46" s="99"/>
      <c r="W46" s="99"/>
      <c r="X46" s="99"/>
      <c r="Y46" s="99"/>
      <c r="Z46" s="99"/>
    </row>
    <row r="47" spans="1:26" ht="12.75" customHeight="1" x14ac:dyDescent="0.2">
      <c r="A47" s="118"/>
      <c r="B47" s="118"/>
      <c r="C47" s="99"/>
      <c r="D47" s="119"/>
      <c r="E47" s="119"/>
      <c r="F47" s="119"/>
      <c r="G47" s="99"/>
      <c r="H47" s="99"/>
      <c r="I47" s="99"/>
      <c r="J47" s="99"/>
      <c r="K47" s="99"/>
      <c r="L47" s="99"/>
      <c r="M47" s="99"/>
      <c r="N47" s="99"/>
      <c r="O47" s="99"/>
      <c r="P47" s="99"/>
      <c r="Q47" s="99"/>
      <c r="R47" s="99"/>
      <c r="S47" s="99"/>
      <c r="T47" s="99"/>
      <c r="U47" s="99"/>
      <c r="V47" s="99"/>
      <c r="W47" s="99"/>
      <c r="X47" s="99"/>
      <c r="Y47" s="99"/>
      <c r="Z47" s="99"/>
    </row>
    <row r="48" spans="1:26" ht="12.75" customHeight="1" x14ac:dyDescent="0.2">
      <c r="A48" s="118"/>
      <c r="B48" s="118"/>
      <c r="C48" s="99"/>
      <c r="D48" s="119"/>
      <c r="E48" s="119"/>
      <c r="F48" s="119"/>
      <c r="G48" s="99"/>
      <c r="H48" s="99"/>
      <c r="I48" s="99"/>
      <c r="J48" s="99"/>
      <c r="K48" s="99"/>
      <c r="L48" s="99"/>
      <c r="M48" s="99"/>
      <c r="N48" s="99"/>
      <c r="O48" s="99"/>
      <c r="P48" s="99"/>
      <c r="Q48" s="99"/>
      <c r="R48" s="99"/>
      <c r="S48" s="99"/>
      <c r="T48" s="99"/>
      <c r="U48" s="99"/>
      <c r="V48" s="99"/>
      <c r="W48" s="99"/>
      <c r="X48" s="99"/>
      <c r="Y48" s="99"/>
      <c r="Z48" s="99"/>
    </row>
    <row r="49" spans="1:26" ht="12.75" customHeight="1" x14ac:dyDescent="0.2">
      <c r="A49" s="118"/>
      <c r="B49" s="118"/>
      <c r="C49" s="99"/>
      <c r="D49" s="119"/>
      <c r="E49" s="119"/>
      <c r="F49" s="119"/>
      <c r="G49" s="99"/>
      <c r="H49" s="99"/>
      <c r="I49" s="99"/>
      <c r="J49" s="99"/>
      <c r="K49" s="99"/>
      <c r="L49" s="99"/>
      <c r="M49" s="99"/>
      <c r="N49" s="99"/>
      <c r="O49" s="99"/>
      <c r="P49" s="99"/>
      <c r="Q49" s="99"/>
      <c r="R49" s="99"/>
      <c r="S49" s="99"/>
      <c r="T49" s="99"/>
      <c r="U49" s="99"/>
      <c r="V49" s="99"/>
      <c r="W49" s="99"/>
      <c r="X49" s="99"/>
      <c r="Y49" s="99"/>
      <c r="Z49" s="99"/>
    </row>
    <row r="50" spans="1:26" ht="12.75" customHeight="1" x14ac:dyDescent="0.2">
      <c r="A50" s="118"/>
      <c r="B50" s="118"/>
      <c r="C50" s="99"/>
      <c r="D50" s="119"/>
      <c r="E50" s="119"/>
      <c r="F50" s="119"/>
      <c r="G50" s="99"/>
      <c r="H50" s="99"/>
      <c r="I50" s="99"/>
      <c r="J50" s="99"/>
      <c r="K50" s="99"/>
      <c r="L50" s="99"/>
      <c r="M50" s="99"/>
      <c r="N50" s="99"/>
      <c r="O50" s="99"/>
      <c r="P50" s="99"/>
      <c r="Q50" s="99"/>
      <c r="R50" s="99"/>
      <c r="S50" s="99"/>
      <c r="T50" s="99"/>
      <c r="U50" s="99"/>
      <c r="V50" s="99"/>
      <c r="W50" s="99"/>
      <c r="X50" s="99"/>
      <c r="Y50" s="99"/>
      <c r="Z50" s="99"/>
    </row>
    <row r="51" spans="1:26" ht="12.75" customHeight="1" x14ac:dyDescent="0.2">
      <c r="A51" s="118"/>
      <c r="B51" s="118"/>
      <c r="C51" s="99"/>
      <c r="D51" s="119"/>
      <c r="E51" s="119"/>
      <c r="F51" s="119"/>
      <c r="G51" s="99"/>
      <c r="H51" s="99"/>
      <c r="I51" s="99"/>
      <c r="J51" s="99"/>
      <c r="K51" s="99"/>
      <c r="L51" s="99"/>
      <c r="M51" s="99"/>
      <c r="N51" s="99"/>
      <c r="O51" s="99"/>
      <c r="P51" s="99"/>
      <c r="Q51" s="99"/>
      <c r="R51" s="99"/>
      <c r="S51" s="99"/>
      <c r="T51" s="99"/>
      <c r="U51" s="99"/>
      <c r="V51" s="99"/>
      <c r="W51" s="99"/>
      <c r="X51" s="99"/>
      <c r="Y51" s="99"/>
      <c r="Z51" s="99"/>
    </row>
    <row r="52" spans="1:26" ht="12.75" customHeight="1" x14ac:dyDescent="0.2">
      <c r="A52" s="118"/>
      <c r="B52" s="118"/>
      <c r="C52" s="99"/>
      <c r="D52" s="119"/>
      <c r="E52" s="119"/>
      <c r="F52" s="119"/>
      <c r="G52" s="99"/>
      <c r="H52" s="99"/>
      <c r="I52" s="99"/>
      <c r="J52" s="99"/>
      <c r="K52" s="99"/>
      <c r="L52" s="99"/>
      <c r="M52" s="99"/>
      <c r="N52" s="99"/>
      <c r="O52" s="99"/>
      <c r="P52" s="99"/>
      <c r="Q52" s="99"/>
      <c r="R52" s="99"/>
      <c r="S52" s="99"/>
      <c r="T52" s="99"/>
      <c r="U52" s="99"/>
      <c r="V52" s="99"/>
      <c r="W52" s="99"/>
      <c r="X52" s="99"/>
      <c r="Y52" s="99"/>
      <c r="Z52" s="99"/>
    </row>
    <row r="53" spans="1:26" ht="12.75" customHeight="1" x14ac:dyDescent="0.2">
      <c r="A53" s="118"/>
      <c r="B53" s="118"/>
      <c r="C53" s="99"/>
      <c r="D53" s="119"/>
      <c r="E53" s="119"/>
      <c r="F53" s="119"/>
      <c r="G53" s="99"/>
      <c r="H53" s="99"/>
      <c r="I53" s="99"/>
      <c r="J53" s="99"/>
      <c r="K53" s="99"/>
      <c r="L53" s="99"/>
      <c r="M53" s="99"/>
      <c r="N53" s="99"/>
      <c r="O53" s="99"/>
      <c r="P53" s="99"/>
      <c r="Q53" s="99"/>
      <c r="R53" s="99"/>
      <c r="S53" s="99"/>
      <c r="T53" s="99"/>
      <c r="U53" s="99"/>
      <c r="V53" s="99"/>
      <c r="W53" s="99"/>
      <c r="X53" s="99"/>
      <c r="Y53" s="99"/>
      <c r="Z53" s="99"/>
    </row>
    <row r="54" spans="1:26" ht="12.75" customHeight="1" x14ac:dyDescent="0.2">
      <c r="A54" s="118"/>
      <c r="B54" s="118"/>
      <c r="C54" s="99"/>
      <c r="D54" s="119"/>
      <c r="E54" s="119"/>
      <c r="F54" s="119"/>
      <c r="G54" s="99"/>
      <c r="H54" s="99"/>
      <c r="I54" s="99"/>
      <c r="J54" s="99"/>
      <c r="K54" s="99"/>
      <c r="L54" s="99"/>
      <c r="M54" s="99"/>
      <c r="N54" s="99"/>
      <c r="O54" s="99"/>
      <c r="P54" s="99"/>
      <c r="Q54" s="99"/>
      <c r="R54" s="99"/>
      <c r="S54" s="99"/>
      <c r="T54" s="99"/>
      <c r="U54" s="99"/>
      <c r="V54" s="99"/>
      <c r="W54" s="99"/>
      <c r="X54" s="99"/>
      <c r="Y54" s="99"/>
      <c r="Z54" s="99"/>
    </row>
    <row r="55" spans="1:26" ht="12.75" customHeight="1" x14ac:dyDescent="0.2">
      <c r="A55" s="118"/>
      <c r="B55" s="118"/>
      <c r="C55" s="99"/>
      <c r="D55" s="119"/>
      <c r="E55" s="119"/>
      <c r="F55" s="119"/>
      <c r="G55" s="99"/>
      <c r="H55" s="99"/>
      <c r="I55" s="99"/>
      <c r="J55" s="99"/>
      <c r="K55" s="99"/>
      <c r="L55" s="99"/>
      <c r="M55" s="99"/>
      <c r="N55" s="99"/>
      <c r="O55" s="99"/>
      <c r="P55" s="99"/>
      <c r="Q55" s="99"/>
      <c r="R55" s="99"/>
      <c r="S55" s="99"/>
      <c r="T55" s="99"/>
      <c r="U55" s="99"/>
      <c r="V55" s="99"/>
      <c r="W55" s="99"/>
      <c r="X55" s="99"/>
      <c r="Y55" s="99"/>
      <c r="Z55" s="99"/>
    </row>
    <row r="56" spans="1:26" ht="12.75" customHeight="1" x14ac:dyDescent="0.2">
      <c r="A56" s="118"/>
      <c r="B56" s="118"/>
      <c r="C56" s="99"/>
      <c r="D56" s="119"/>
      <c r="E56" s="119"/>
      <c r="F56" s="119"/>
      <c r="G56" s="99"/>
      <c r="H56" s="99"/>
      <c r="I56" s="99"/>
      <c r="J56" s="99"/>
      <c r="K56" s="99"/>
      <c r="L56" s="99"/>
      <c r="M56" s="99"/>
      <c r="N56" s="99"/>
      <c r="O56" s="99"/>
      <c r="P56" s="99"/>
      <c r="Q56" s="99"/>
      <c r="R56" s="99"/>
      <c r="S56" s="99"/>
      <c r="T56" s="99"/>
      <c r="U56" s="99"/>
      <c r="V56" s="99"/>
      <c r="W56" s="99"/>
      <c r="X56" s="99"/>
      <c r="Y56" s="99"/>
      <c r="Z56" s="99"/>
    </row>
    <row r="57" spans="1:26" ht="12.75" customHeight="1" x14ac:dyDescent="0.2">
      <c r="A57" s="118"/>
      <c r="B57" s="118"/>
      <c r="C57" s="99"/>
      <c r="D57" s="119"/>
      <c r="E57" s="119"/>
      <c r="F57" s="119"/>
      <c r="G57" s="99"/>
      <c r="H57" s="99"/>
      <c r="I57" s="99"/>
      <c r="J57" s="99"/>
      <c r="K57" s="99"/>
      <c r="L57" s="99"/>
      <c r="M57" s="99"/>
      <c r="N57" s="99"/>
      <c r="O57" s="99"/>
      <c r="P57" s="99"/>
      <c r="Q57" s="99"/>
      <c r="R57" s="99"/>
      <c r="S57" s="99"/>
      <c r="T57" s="99"/>
      <c r="U57" s="99"/>
      <c r="V57" s="99"/>
      <c r="W57" s="99"/>
      <c r="X57" s="99"/>
      <c r="Y57" s="99"/>
      <c r="Z57" s="99"/>
    </row>
    <row r="58" spans="1:26" ht="12.75" customHeight="1" x14ac:dyDescent="0.2">
      <c r="A58" s="118"/>
      <c r="B58" s="118"/>
      <c r="C58" s="99"/>
      <c r="D58" s="119"/>
      <c r="E58" s="119"/>
      <c r="F58" s="119"/>
      <c r="G58" s="99"/>
      <c r="H58" s="99"/>
      <c r="I58" s="99"/>
      <c r="J58" s="99"/>
      <c r="K58" s="99"/>
      <c r="L58" s="99"/>
      <c r="M58" s="99"/>
      <c r="N58" s="99"/>
      <c r="O58" s="99"/>
      <c r="P58" s="99"/>
      <c r="Q58" s="99"/>
      <c r="R58" s="99"/>
      <c r="S58" s="99"/>
      <c r="T58" s="99"/>
      <c r="U58" s="99"/>
      <c r="V58" s="99"/>
      <c r="W58" s="99"/>
      <c r="X58" s="99"/>
      <c r="Y58" s="99"/>
      <c r="Z58" s="99"/>
    </row>
    <row r="59" spans="1:26" ht="12.75" customHeight="1" x14ac:dyDescent="0.2">
      <c r="A59" s="118"/>
      <c r="B59" s="118"/>
      <c r="C59" s="99"/>
      <c r="D59" s="119"/>
      <c r="E59" s="119"/>
      <c r="F59" s="119"/>
      <c r="G59" s="99"/>
      <c r="H59" s="99"/>
      <c r="I59" s="99"/>
      <c r="J59" s="99"/>
      <c r="K59" s="99"/>
      <c r="L59" s="99"/>
      <c r="M59" s="99"/>
      <c r="N59" s="99"/>
      <c r="O59" s="99"/>
      <c r="P59" s="99"/>
      <c r="Q59" s="99"/>
      <c r="R59" s="99"/>
      <c r="S59" s="99"/>
      <c r="T59" s="99"/>
      <c r="U59" s="99"/>
      <c r="V59" s="99"/>
      <c r="W59" s="99"/>
      <c r="X59" s="99"/>
      <c r="Y59" s="99"/>
      <c r="Z59" s="99"/>
    </row>
    <row r="60" spans="1:26" ht="12.75" customHeight="1" x14ac:dyDescent="0.2">
      <c r="A60" s="118"/>
      <c r="B60" s="118"/>
      <c r="C60" s="99"/>
      <c r="D60" s="119"/>
      <c r="E60" s="119"/>
      <c r="F60" s="119"/>
      <c r="G60" s="99"/>
      <c r="H60" s="99"/>
      <c r="I60" s="99"/>
      <c r="J60" s="99"/>
      <c r="K60" s="99"/>
      <c r="L60" s="99"/>
      <c r="M60" s="99"/>
      <c r="N60" s="99"/>
      <c r="O60" s="99"/>
      <c r="P60" s="99"/>
      <c r="Q60" s="99"/>
      <c r="R60" s="99"/>
      <c r="S60" s="99"/>
      <c r="T60" s="99"/>
      <c r="U60" s="99"/>
      <c r="V60" s="99"/>
      <c r="W60" s="99"/>
      <c r="X60" s="99"/>
      <c r="Y60" s="99"/>
      <c r="Z60" s="99"/>
    </row>
    <row r="61" spans="1:26" ht="12.75" customHeight="1" x14ac:dyDescent="0.2">
      <c r="A61" s="118"/>
      <c r="B61" s="118"/>
      <c r="C61" s="99"/>
      <c r="D61" s="119"/>
      <c r="E61" s="119"/>
      <c r="F61" s="119"/>
      <c r="G61" s="99"/>
      <c r="H61" s="99"/>
      <c r="I61" s="99"/>
      <c r="J61" s="99"/>
      <c r="K61" s="99"/>
      <c r="L61" s="99"/>
      <c r="M61" s="99"/>
      <c r="N61" s="99"/>
      <c r="O61" s="99"/>
      <c r="P61" s="99"/>
      <c r="Q61" s="99"/>
      <c r="R61" s="99"/>
      <c r="S61" s="99"/>
      <c r="T61" s="99"/>
      <c r="U61" s="99"/>
      <c r="V61" s="99"/>
      <c r="W61" s="99"/>
      <c r="X61" s="99"/>
      <c r="Y61" s="99"/>
      <c r="Z61" s="99"/>
    </row>
    <row r="62" spans="1:26" ht="12.75" customHeight="1" x14ac:dyDescent="0.2">
      <c r="A62" s="118"/>
      <c r="B62" s="118"/>
      <c r="C62" s="99"/>
      <c r="D62" s="119"/>
      <c r="E62" s="119"/>
      <c r="F62" s="119"/>
      <c r="G62" s="99"/>
      <c r="H62" s="99"/>
      <c r="I62" s="99"/>
      <c r="J62" s="99"/>
      <c r="K62" s="99"/>
      <c r="L62" s="99"/>
      <c r="M62" s="99"/>
      <c r="N62" s="99"/>
      <c r="O62" s="99"/>
      <c r="P62" s="99"/>
      <c r="Q62" s="99"/>
      <c r="R62" s="99"/>
      <c r="S62" s="99"/>
      <c r="T62" s="99"/>
      <c r="U62" s="99"/>
      <c r="V62" s="99"/>
      <c r="W62" s="99"/>
      <c r="X62" s="99"/>
      <c r="Y62" s="99"/>
      <c r="Z62" s="99"/>
    </row>
    <row r="63" spans="1:26" ht="12.75" customHeight="1" x14ac:dyDescent="0.2">
      <c r="A63" s="118"/>
      <c r="B63" s="118"/>
      <c r="C63" s="99"/>
      <c r="D63" s="119"/>
      <c r="E63" s="119"/>
      <c r="F63" s="119"/>
      <c r="G63" s="99"/>
      <c r="H63" s="99"/>
      <c r="I63" s="99"/>
      <c r="J63" s="99"/>
      <c r="K63" s="99"/>
      <c r="L63" s="99"/>
      <c r="M63" s="99"/>
      <c r="N63" s="99"/>
      <c r="O63" s="99"/>
      <c r="P63" s="99"/>
      <c r="Q63" s="99"/>
      <c r="R63" s="99"/>
      <c r="S63" s="99"/>
      <c r="T63" s="99"/>
      <c r="U63" s="99"/>
      <c r="V63" s="99"/>
      <c r="W63" s="99"/>
      <c r="X63" s="99"/>
      <c r="Y63" s="99"/>
      <c r="Z63" s="99"/>
    </row>
    <row r="64" spans="1:26" ht="12.75" customHeight="1" x14ac:dyDescent="0.2">
      <c r="A64" s="118"/>
      <c r="B64" s="118"/>
      <c r="C64" s="99"/>
      <c r="D64" s="119"/>
      <c r="E64" s="119"/>
      <c r="F64" s="119"/>
      <c r="G64" s="99"/>
      <c r="H64" s="99"/>
      <c r="I64" s="99"/>
      <c r="J64" s="99"/>
      <c r="K64" s="99"/>
      <c r="L64" s="99"/>
      <c r="M64" s="99"/>
      <c r="N64" s="99"/>
      <c r="O64" s="99"/>
      <c r="P64" s="99"/>
      <c r="Q64" s="99"/>
      <c r="R64" s="99"/>
      <c r="S64" s="99"/>
      <c r="T64" s="99"/>
      <c r="U64" s="99"/>
      <c r="V64" s="99"/>
      <c r="W64" s="99"/>
      <c r="X64" s="99"/>
      <c r="Y64" s="99"/>
      <c r="Z64" s="99"/>
    </row>
    <row r="65" spans="1:26" ht="12.75" customHeight="1" x14ac:dyDescent="0.2">
      <c r="A65" s="118"/>
      <c r="B65" s="118"/>
      <c r="C65" s="99"/>
      <c r="D65" s="119"/>
      <c r="E65" s="119"/>
      <c r="F65" s="119"/>
      <c r="G65" s="99"/>
      <c r="H65" s="99"/>
      <c r="I65" s="99"/>
      <c r="J65" s="99"/>
      <c r="K65" s="99"/>
      <c r="L65" s="99"/>
      <c r="M65" s="99"/>
      <c r="N65" s="99"/>
      <c r="O65" s="99"/>
      <c r="P65" s="99"/>
      <c r="Q65" s="99"/>
      <c r="R65" s="99"/>
      <c r="S65" s="99"/>
      <c r="T65" s="99"/>
      <c r="U65" s="99"/>
      <c r="V65" s="99"/>
      <c r="W65" s="99"/>
      <c r="X65" s="99"/>
      <c r="Y65" s="99"/>
      <c r="Z65" s="99"/>
    </row>
    <row r="66" spans="1:26" ht="12.75" customHeight="1" x14ac:dyDescent="0.2">
      <c r="A66" s="118"/>
      <c r="B66" s="118"/>
      <c r="C66" s="99"/>
      <c r="D66" s="119"/>
      <c r="E66" s="119"/>
      <c r="F66" s="119"/>
      <c r="G66" s="99"/>
      <c r="H66" s="99"/>
      <c r="I66" s="99"/>
      <c r="J66" s="99"/>
      <c r="K66" s="99"/>
      <c r="L66" s="99"/>
      <c r="M66" s="99"/>
      <c r="N66" s="99"/>
      <c r="O66" s="99"/>
      <c r="P66" s="99"/>
      <c r="Q66" s="99"/>
      <c r="R66" s="99"/>
      <c r="S66" s="99"/>
      <c r="T66" s="99"/>
      <c r="U66" s="99"/>
      <c r="V66" s="99"/>
      <c r="W66" s="99"/>
      <c r="X66" s="99"/>
      <c r="Y66" s="99"/>
      <c r="Z66" s="99"/>
    </row>
    <row r="67" spans="1:26" ht="12.75" customHeight="1" x14ac:dyDescent="0.2">
      <c r="A67" s="118"/>
      <c r="B67" s="118"/>
      <c r="C67" s="99"/>
      <c r="D67" s="119"/>
      <c r="E67" s="119"/>
      <c r="F67" s="119"/>
      <c r="G67" s="99"/>
      <c r="H67" s="99"/>
      <c r="I67" s="99"/>
      <c r="J67" s="99"/>
      <c r="K67" s="99"/>
      <c r="L67" s="99"/>
      <c r="M67" s="99"/>
      <c r="N67" s="99"/>
      <c r="O67" s="99"/>
      <c r="P67" s="99"/>
      <c r="Q67" s="99"/>
      <c r="R67" s="99"/>
      <c r="S67" s="99"/>
      <c r="T67" s="99"/>
      <c r="U67" s="99"/>
      <c r="V67" s="99"/>
      <c r="W67" s="99"/>
      <c r="X67" s="99"/>
      <c r="Y67" s="99"/>
      <c r="Z67" s="99"/>
    </row>
    <row r="68" spans="1:26" ht="12.75" customHeight="1" x14ac:dyDescent="0.2">
      <c r="A68" s="118"/>
      <c r="B68" s="118"/>
      <c r="C68" s="99"/>
      <c r="D68" s="119"/>
      <c r="E68" s="119"/>
      <c r="F68" s="119"/>
      <c r="G68" s="99"/>
      <c r="H68" s="99"/>
      <c r="I68" s="99"/>
      <c r="J68" s="99"/>
      <c r="K68" s="99"/>
      <c r="L68" s="99"/>
      <c r="M68" s="99"/>
      <c r="N68" s="99"/>
      <c r="O68" s="99"/>
      <c r="P68" s="99"/>
      <c r="Q68" s="99"/>
      <c r="R68" s="99"/>
      <c r="S68" s="99"/>
      <c r="T68" s="99"/>
      <c r="U68" s="99"/>
      <c r="V68" s="99"/>
      <c r="W68" s="99"/>
      <c r="X68" s="99"/>
      <c r="Y68" s="99"/>
      <c r="Z68" s="99"/>
    </row>
    <row r="69" spans="1:26" ht="12.75" customHeight="1" x14ac:dyDescent="0.2">
      <c r="A69" s="118"/>
      <c r="B69" s="118"/>
      <c r="C69" s="99"/>
      <c r="D69" s="119"/>
      <c r="E69" s="119"/>
      <c r="F69" s="119"/>
      <c r="G69" s="99"/>
      <c r="H69" s="99"/>
      <c r="I69" s="99"/>
      <c r="J69" s="99"/>
      <c r="K69" s="99"/>
      <c r="L69" s="99"/>
      <c r="M69" s="99"/>
      <c r="N69" s="99"/>
      <c r="O69" s="99"/>
      <c r="P69" s="99"/>
      <c r="Q69" s="99"/>
      <c r="R69" s="99"/>
      <c r="S69" s="99"/>
      <c r="T69" s="99"/>
      <c r="U69" s="99"/>
      <c r="V69" s="99"/>
      <c r="W69" s="99"/>
      <c r="X69" s="99"/>
      <c r="Y69" s="99"/>
      <c r="Z69" s="99"/>
    </row>
    <row r="70" spans="1:26" ht="12.75" customHeight="1" x14ac:dyDescent="0.2">
      <c r="A70" s="118"/>
      <c r="B70" s="118"/>
      <c r="C70" s="99"/>
      <c r="D70" s="119"/>
      <c r="E70" s="119"/>
      <c r="F70" s="119"/>
      <c r="G70" s="99"/>
      <c r="H70" s="99"/>
      <c r="I70" s="99"/>
      <c r="J70" s="99"/>
      <c r="K70" s="99"/>
      <c r="L70" s="99"/>
      <c r="M70" s="99"/>
      <c r="N70" s="99"/>
      <c r="O70" s="99"/>
      <c r="P70" s="99"/>
      <c r="Q70" s="99"/>
      <c r="R70" s="99"/>
      <c r="S70" s="99"/>
      <c r="T70" s="99"/>
      <c r="U70" s="99"/>
      <c r="V70" s="99"/>
      <c r="W70" s="99"/>
      <c r="X70" s="99"/>
      <c r="Y70" s="99"/>
      <c r="Z70" s="99"/>
    </row>
    <row r="71" spans="1:26" ht="12.75" customHeight="1" x14ac:dyDescent="0.2">
      <c r="A71" s="118"/>
      <c r="B71" s="118"/>
      <c r="C71" s="99"/>
      <c r="D71" s="119"/>
      <c r="E71" s="119"/>
      <c r="F71" s="119"/>
      <c r="G71" s="99"/>
      <c r="H71" s="99"/>
      <c r="I71" s="99"/>
      <c r="J71" s="99"/>
      <c r="K71" s="99"/>
      <c r="L71" s="99"/>
      <c r="M71" s="99"/>
      <c r="N71" s="99"/>
      <c r="O71" s="99"/>
      <c r="P71" s="99"/>
      <c r="Q71" s="99"/>
      <c r="R71" s="99"/>
      <c r="S71" s="99"/>
      <c r="T71" s="99"/>
      <c r="U71" s="99"/>
      <c r="V71" s="99"/>
      <c r="W71" s="99"/>
      <c r="X71" s="99"/>
      <c r="Y71" s="99"/>
      <c r="Z71" s="99"/>
    </row>
    <row r="72" spans="1:26" ht="12.75" customHeight="1" x14ac:dyDescent="0.2">
      <c r="A72" s="118"/>
      <c r="B72" s="118"/>
      <c r="C72" s="99"/>
      <c r="D72" s="119"/>
      <c r="E72" s="119"/>
      <c r="F72" s="119"/>
      <c r="G72" s="99"/>
      <c r="H72" s="99"/>
      <c r="I72" s="99"/>
      <c r="J72" s="99"/>
      <c r="K72" s="99"/>
      <c r="L72" s="99"/>
      <c r="M72" s="99"/>
      <c r="N72" s="99"/>
      <c r="O72" s="99"/>
      <c r="P72" s="99"/>
      <c r="Q72" s="99"/>
      <c r="R72" s="99"/>
      <c r="S72" s="99"/>
      <c r="T72" s="99"/>
      <c r="U72" s="99"/>
      <c r="V72" s="99"/>
      <c r="W72" s="99"/>
      <c r="X72" s="99"/>
      <c r="Y72" s="99"/>
      <c r="Z72" s="99"/>
    </row>
    <row r="73" spans="1:26" ht="12.75" customHeight="1" x14ac:dyDescent="0.2">
      <c r="A73" s="118"/>
      <c r="B73" s="118"/>
      <c r="C73" s="99"/>
      <c r="D73" s="119"/>
      <c r="E73" s="119"/>
      <c r="F73" s="119"/>
      <c r="G73" s="99"/>
      <c r="H73" s="99"/>
      <c r="I73" s="99"/>
      <c r="J73" s="99"/>
      <c r="K73" s="99"/>
      <c r="L73" s="99"/>
      <c r="M73" s="99"/>
      <c r="N73" s="99"/>
      <c r="O73" s="99"/>
      <c r="P73" s="99"/>
      <c r="Q73" s="99"/>
      <c r="R73" s="99"/>
      <c r="S73" s="99"/>
      <c r="T73" s="99"/>
      <c r="U73" s="99"/>
      <c r="V73" s="99"/>
      <c r="W73" s="99"/>
      <c r="X73" s="99"/>
      <c r="Y73" s="99"/>
      <c r="Z73" s="99"/>
    </row>
    <row r="74" spans="1:26" ht="12.75" customHeight="1" x14ac:dyDescent="0.2">
      <c r="A74" s="118"/>
      <c r="B74" s="118"/>
      <c r="C74" s="99"/>
      <c r="D74" s="119"/>
      <c r="E74" s="119"/>
      <c r="F74" s="119"/>
      <c r="G74" s="99"/>
      <c r="H74" s="99"/>
      <c r="I74" s="99"/>
      <c r="J74" s="99"/>
      <c r="K74" s="99"/>
      <c r="L74" s="99"/>
      <c r="M74" s="99"/>
      <c r="N74" s="99"/>
      <c r="O74" s="99"/>
      <c r="P74" s="99"/>
      <c r="Q74" s="99"/>
      <c r="R74" s="99"/>
      <c r="S74" s="99"/>
      <c r="T74" s="99"/>
      <c r="U74" s="99"/>
      <c r="V74" s="99"/>
      <c r="W74" s="99"/>
      <c r="X74" s="99"/>
      <c r="Y74" s="99"/>
      <c r="Z74" s="99"/>
    </row>
    <row r="75" spans="1:26" ht="12.75" customHeight="1" x14ac:dyDescent="0.2">
      <c r="A75" s="118"/>
      <c r="B75" s="118"/>
      <c r="C75" s="99"/>
      <c r="D75" s="119"/>
      <c r="E75" s="119"/>
      <c r="F75" s="119"/>
      <c r="G75" s="99"/>
      <c r="H75" s="99"/>
      <c r="I75" s="99"/>
      <c r="J75" s="99"/>
      <c r="K75" s="99"/>
      <c r="L75" s="99"/>
      <c r="M75" s="99"/>
      <c r="N75" s="99"/>
      <c r="O75" s="99"/>
      <c r="P75" s="99"/>
      <c r="Q75" s="99"/>
      <c r="R75" s="99"/>
      <c r="S75" s="99"/>
      <c r="T75" s="99"/>
      <c r="U75" s="99"/>
      <c r="V75" s="99"/>
      <c r="W75" s="99"/>
      <c r="X75" s="99"/>
      <c r="Y75" s="99"/>
      <c r="Z75" s="99"/>
    </row>
    <row r="76" spans="1:26" ht="12.75" customHeight="1" x14ac:dyDescent="0.2">
      <c r="A76" s="118"/>
      <c r="B76" s="118"/>
      <c r="C76" s="99"/>
      <c r="D76" s="119"/>
      <c r="E76" s="119"/>
      <c r="F76" s="119"/>
      <c r="G76" s="99"/>
      <c r="H76" s="99"/>
      <c r="I76" s="99"/>
      <c r="J76" s="99"/>
      <c r="K76" s="99"/>
      <c r="L76" s="99"/>
      <c r="M76" s="99"/>
      <c r="N76" s="99"/>
      <c r="O76" s="99"/>
      <c r="P76" s="99"/>
      <c r="Q76" s="99"/>
      <c r="R76" s="99"/>
      <c r="S76" s="99"/>
      <c r="T76" s="99"/>
      <c r="U76" s="99"/>
      <c r="V76" s="99"/>
      <c r="W76" s="99"/>
      <c r="X76" s="99"/>
      <c r="Y76" s="99"/>
      <c r="Z76" s="99"/>
    </row>
    <row r="77" spans="1:26" ht="12.75" customHeight="1" x14ac:dyDescent="0.2">
      <c r="A77" s="118"/>
      <c r="B77" s="118"/>
      <c r="C77" s="99"/>
      <c r="D77" s="119"/>
      <c r="E77" s="119"/>
      <c r="F77" s="119"/>
      <c r="G77" s="99"/>
      <c r="H77" s="99"/>
      <c r="I77" s="99"/>
      <c r="J77" s="99"/>
      <c r="K77" s="99"/>
      <c r="L77" s="99"/>
      <c r="M77" s="99"/>
      <c r="N77" s="99"/>
      <c r="O77" s="99"/>
      <c r="P77" s="99"/>
      <c r="Q77" s="99"/>
      <c r="R77" s="99"/>
      <c r="S77" s="99"/>
      <c r="T77" s="99"/>
      <c r="U77" s="99"/>
      <c r="V77" s="99"/>
      <c r="W77" s="99"/>
      <c r="X77" s="99"/>
      <c r="Y77" s="99"/>
      <c r="Z77" s="99"/>
    </row>
    <row r="78" spans="1:26" ht="12.75" customHeight="1" x14ac:dyDescent="0.2">
      <c r="A78" s="118"/>
      <c r="B78" s="118"/>
      <c r="C78" s="99"/>
      <c r="D78" s="119"/>
      <c r="E78" s="119"/>
      <c r="F78" s="119"/>
      <c r="G78" s="99"/>
      <c r="H78" s="99"/>
      <c r="I78" s="99"/>
      <c r="J78" s="99"/>
      <c r="K78" s="99"/>
      <c r="L78" s="99"/>
      <c r="M78" s="99"/>
      <c r="N78" s="99"/>
      <c r="O78" s="99"/>
      <c r="P78" s="99"/>
      <c r="Q78" s="99"/>
      <c r="R78" s="99"/>
      <c r="S78" s="99"/>
      <c r="T78" s="99"/>
      <c r="U78" s="99"/>
      <c r="V78" s="99"/>
      <c r="W78" s="99"/>
      <c r="X78" s="99"/>
      <c r="Y78" s="99"/>
      <c r="Z78" s="99"/>
    </row>
    <row r="79" spans="1:26" ht="12.75" customHeight="1" x14ac:dyDescent="0.2">
      <c r="A79" s="118"/>
      <c r="B79" s="118"/>
      <c r="C79" s="99"/>
      <c r="D79" s="119"/>
      <c r="E79" s="119"/>
      <c r="F79" s="119"/>
      <c r="G79" s="99"/>
      <c r="H79" s="99"/>
      <c r="I79" s="99"/>
      <c r="J79" s="99"/>
      <c r="K79" s="99"/>
      <c r="L79" s="99"/>
      <c r="M79" s="99"/>
      <c r="N79" s="99"/>
      <c r="O79" s="99"/>
      <c r="P79" s="99"/>
      <c r="Q79" s="99"/>
      <c r="R79" s="99"/>
      <c r="S79" s="99"/>
      <c r="T79" s="99"/>
      <c r="U79" s="99"/>
      <c r="V79" s="99"/>
      <c r="W79" s="99"/>
      <c r="X79" s="99"/>
      <c r="Y79" s="99"/>
      <c r="Z79" s="99"/>
    </row>
    <row r="80" spans="1:26" ht="12.75" customHeight="1" x14ac:dyDescent="0.2">
      <c r="A80" s="118"/>
      <c r="B80" s="118"/>
      <c r="C80" s="99"/>
      <c r="D80" s="119"/>
      <c r="E80" s="119"/>
      <c r="F80" s="119"/>
      <c r="G80" s="99"/>
      <c r="H80" s="99"/>
      <c r="I80" s="99"/>
      <c r="J80" s="99"/>
      <c r="K80" s="99"/>
      <c r="L80" s="99"/>
      <c r="M80" s="99"/>
      <c r="N80" s="99"/>
      <c r="O80" s="99"/>
      <c r="P80" s="99"/>
      <c r="Q80" s="99"/>
      <c r="R80" s="99"/>
      <c r="S80" s="99"/>
      <c r="T80" s="99"/>
      <c r="U80" s="99"/>
      <c r="V80" s="99"/>
      <c r="W80" s="99"/>
      <c r="X80" s="99"/>
      <c r="Y80" s="99"/>
      <c r="Z80" s="99"/>
    </row>
    <row r="81" spans="1:26" ht="12.75" customHeight="1" x14ac:dyDescent="0.2">
      <c r="A81" s="118"/>
      <c r="B81" s="118"/>
      <c r="C81" s="99"/>
      <c r="D81" s="119"/>
      <c r="E81" s="119"/>
      <c r="F81" s="119"/>
      <c r="G81" s="99"/>
      <c r="H81" s="99"/>
      <c r="I81" s="99"/>
      <c r="J81" s="99"/>
      <c r="K81" s="99"/>
      <c r="L81" s="99"/>
      <c r="M81" s="99"/>
      <c r="N81" s="99"/>
      <c r="O81" s="99"/>
      <c r="P81" s="99"/>
      <c r="Q81" s="99"/>
      <c r="R81" s="99"/>
      <c r="S81" s="99"/>
      <c r="T81" s="99"/>
      <c r="U81" s="99"/>
      <c r="V81" s="99"/>
      <c r="W81" s="99"/>
      <c r="X81" s="99"/>
      <c r="Y81" s="99"/>
      <c r="Z81" s="99"/>
    </row>
    <row r="82" spans="1:26" ht="12.75" customHeight="1" x14ac:dyDescent="0.2">
      <c r="A82" s="118"/>
      <c r="B82" s="118"/>
      <c r="C82" s="99"/>
      <c r="D82" s="119"/>
      <c r="E82" s="119"/>
      <c r="F82" s="119"/>
      <c r="G82" s="99"/>
      <c r="H82" s="99"/>
      <c r="I82" s="99"/>
      <c r="J82" s="99"/>
      <c r="K82" s="99"/>
      <c r="L82" s="99"/>
      <c r="M82" s="99"/>
      <c r="N82" s="99"/>
      <c r="O82" s="99"/>
      <c r="P82" s="99"/>
      <c r="Q82" s="99"/>
      <c r="R82" s="99"/>
      <c r="S82" s="99"/>
      <c r="T82" s="99"/>
      <c r="U82" s="99"/>
      <c r="V82" s="99"/>
      <c r="W82" s="99"/>
      <c r="X82" s="99"/>
      <c r="Y82" s="99"/>
      <c r="Z82" s="99"/>
    </row>
    <row r="83" spans="1:26" ht="12.75" customHeight="1" x14ac:dyDescent="0.2">
      <c r="A83" s="118"/>
      <c r="B83" s="118"/>
      <c r="C83" s="99"/>
      <c r="D83" s="119"/>
      <c r="E83" s="119"/>
      <c r="F83" s="119"/>
      <c r="G83" s="99"/>
      <c r="H83" s="99"/>
      <c r="I83" s="99"/>
      <c r="J83" s="99"/>
      <c r="K83" s="99"/>
      <c r="L83" s="99"/>
      <c r="M83" s="99"/>
      <c r="N83" s="99"/>
      <c r="O83" s="99"/>
      <c r="P83" s="99"/>
      <c r="Q83" s="99"/>
      <c r="R83" s="99"/>
      <c r="S83" s="99"/>
      <c r="T83" s="99"/>
      <c r="U83" s="99"/>
      <c r="V83" s="99"/>
      <c r="W83" s="99"/>
      <c r="X83" s="99"/>
      <c r="Y83" s="99"/>
      <c r="Z83" s="99"/>
    </row>
    <row r="84" spans="1:26" ht="12.75" customHeight="1" x14ac:dyDescent="0.2">
      <c r="A84" s="118"/>
      <c r="B84" s="118"/>
      <c r="C84" s="99"/>
      <c r="D84" s="119"/>
      <c r="E84" s="119"/>
      <c r="F84" s="119"/>
      <c r="G84" s="99"/>
      <c r="H84" s="99"/>
      <c r="I84" s="99"/>
      <c r="J84" s="99"/>
      <c r="K84" s="99"/>
      <c r="L84" s="99"/>
      <c r="M84" s="99"/>
      <c r="N84" s="99"/>
      <c r="O84" s="99"/>
      <c r="P84" s="99"/>
      <c r="Q84" s="99"/>
      <c r="R84" s="99"/>
      <c r="S84" s="99"/>
      <c r="T84" s="99"/>
      <c r="U84" s="99"/>
      <c r="V84" s="99"/>
      <c r="W84" s="99"/>
      <c r="X84" s="99"/>
      <c r="Y84" s="99"/>
      <c r="Z84" s="99"/>
    </row>
    <row r="85" spans="1:26" ht="12.75" customHeight="1" x14ac:dyDescent="0.2">
      <c r="A85" s="118"/>
      <c r="B85" s="118"/>
      <c r="C85" s="99"/>
      <c r="D85" s="119"/>
      <c r="E85" s="119"/>
      <c r="F85" s="119"/>
      <c r="G85" s="99"/>
      <c r="H85" s="99"/>
      <c r="I85" s="99"/>
      <c r="J85" s="99"/>
      <c r="K85" s="99"/>
      <c r="L85" s="99"/>
      <c r="M85" s="99"/>
      <c r="N85" s="99"/>
      <c r="O85" s="99"/>
      <c r="P85" s="99"/>
      <c r="Q85" s="99"/>
      <c r="R85" s="99"/>
      <c r="S85" s="99"/>
      <c r="T85" s="99"/>
      <c r="U85" s="99"/>
      <c r="V85" s="99"/>
      <c r="W85" s="99"/>
      <c r="X85" s="99"/>
      <c r="Y85" s="99"/>
      <c r="Z85" s="99"/>
    </row>
    <row r="86" spans="1:26" ht="12.75" customHeight="1" x14ac:dyDescent="0.2">
      <c r="A86" s="118"/>
      <c r="B86" s="118"/>
      <c r="C86" s="99"/>
      <c r="D86" s="119"/>
      <c r="E86" s="119"/>
      <c r="F86" s="119"/>
      <c r="G86" s="99"/>
      <c r="H86" s="99"/>
      <c r="I86" s="99"/>
      <c r="J86" s="99"/>
      <c r="K86" s="99"/>
      <c r="L86" s="99"/>
      <c r="M86" s="99"/>
      <c r="N86" s="99"/>
      <c r="O86" s="99"/>
      <c r="P86" s="99"/>
      <c r="Q86" s="99"/>
      <c r="R86" s="99"/>
      <c r="S86" s="99"/>
      <c r="T86" s="99"/>
      <c r="U86" s="99"/>
      <c r="V86" s="99"/>
      <c r="W86" s="99"/>
      <c r="X86" s="99"/>
      <c r="Y86" s="99"/>
      <c r="Z86" s="99"/>
    </row>
    <row r="87" spans="1:26" ht="12.75" customHeight="1" x14ac:dyDescent="0.2">
      <c r="A87" s="118"/>
      <c r="B87" s="118"/>
      <c r="C87" s="99"/>
      <c r="D87" s="119"/>
      <c r="E87" s="119"/>
      <c r="F87" s="119"/>
      <c r="G87" s="99"/>
      <c r="H87" s="99"/>
      <c r="I87" s="99"/>
      <c r="J87" s="99"/>
      <c r="K87" s="99"/>
      <c r="L87" s="99"/>
      <c r="M87" s="99"/>
      <c r="N87" s="99"/>
      <c r="O87" s="99"/>
      <c r="P87" s="99"/>
      <c r="Q87" s="99"/>
      <c r="R87" s="99"/>
      <c r="S87" s="99"/>
      <c r="T87" s="99"/>
      <c r="U87" s="99"/>
      <c r="V87" s="99"/>
      <c r="W87" s="99"/>
      <c r="X87" s="99"/>
      <c r="Y87" s="99"/>
      <c r="Z87" s="99"/>
    </row>
    <row r="88" spans="1:26" ht="12.75" customHeight="1" x14ac:dyDescent="0.2">
      <c r="A88" s="118"/>
      <c r="B88" s="118"/>
      <c r="C88" s="99"/>
      <c r="D88" s="119"/>
      <c r="E88" s="119"/>
      <c r="F88" s="119"/>
      <c r="G88" s="99"/>
      <c r="H88" s="99"/>
      <c r="I88" s="99"/>
      <c r="J88" s="99"/>
      <c r="K88" s="99"/>
      <c r="L88" s="99"/>
      <c r="M88" s="99"/>
      <c r="N88" s="99"/>
      <c r="O88" s="99"/>
      <c r="P88" s="99"/>
      <c r="Q88" s="99"/>
      <c r="R88" s="99"/>
      <c r="S88" s="99"/>
      <c r="T88" s="99"/>
      <c r="U88" s="99"/>
      <c r="V88" s="99"/>
      <c r="W88" s="99"/>
      <c r="X88" s="99"/>
      <c r="Y88" s="99"/>
      <c r="Z88" s="99"/>
    </row>
    <row r="89" spans="1:26" ht="12.75" customHeight="1" x14ac:dyDescent="0.2">
      <c r="A89" s="118"/>
      <c r="B89" s="118"/>
      <c r="C89" s="99"/>
      <c r="D89" s="119"/>
      <c r="E89" s="119"/>
      <c r="F89" s="119"/>
      <c r="G89" s="99"/>
      <c r="H89" s="99"/>
      <c r="I89" s="99"/>
      <c r="J89" s="99"/>
      <c r="K89" s="99"/>
      <c r="L89" s="99"/>
      <c r="M89" s="99"/>
      <c r="N89" s="99"/>
      <c r="O89" s="99"/>
      <c r="P89" s="99"/>
      <c r="Q89" s="99"/>
      <c r="R89" s="99"/>
      <c r="S89" s="99"/>
      <c r="T89" s="99"/>
      <c r="U89" s="99"/>
      <c r="V89" s="99"/>
      <c r="W89" s="99"/>
      <c r="X89" s="99"/>
      <c r="Y89" s="99"/>
      <c r="Z89" s="99"/>
    </row>
    <row r="90" spans="1:26" ht="12.75" customHeight="1" x14ac:dyDescent="0.2">
      <c r="A90" s="118"/>
      <c r="B90" s="118"/>
      <c r="C90" s="99"/>
      <c r="D90" s="119"/>
      <c r="E90" s="119"/>
      <c r="F90" s="119"/>
      <c r="G90" s="99"/>
      <c r="H90" s="99"/>
      <c r="I90" s="99"/>
      <c r="J90" s="99"/>
      <c r="K90" s="99"/>
      <c r="L90" s="99"/>
      <c r="M90" s="99"/>
      <c r="N90" s="99"/>
      <c r="O90" s="99"/>
      <c r="P90" s="99"/>
      <c r="Q90" s="99"/>
      <c r="R90" s="99"/>
      <c r="S90" s="99"/>
      <c r="T90" s="99"/>
      <c r="U90" s="99"/>
      <c r="V90" s="99"/>
      <c r="W90" s="99"/>
      <c r="X90" s="99"/>
      <c r="Y90" s="99"/>
      <c r="Z90" s="99"/>
    </row>
    <row r="91" spans="1:26" ht="12.75" customHeight="1" x14ac:dyDescent="0.2">
      <c r="A91" s="118"/>
      <c r="B91" s="118"/>
      <c r="C91" s="99"/>
      <c r="D91" s="119"/>
      <c r="E91" s="119"/>
      <c r="F91" s="119"/>
      <c r="G91" s="99"/>
      <c r="H91" s="99"/>
      <c r="I91" s="99"/>
      <c r="J91" s="99"/>
      <c r="K91" s="99"/>
      <c r="L91" s="99"/>
      <c r="M91" s="99"/>
      <c r="N91" s="99"/>
      <c r="O91" s="99"/>
      <c r="P91" s="99"/>
      <c r="Q91" s="99"/>
      <c r="R91" s="99"/>
      <c r="S91" s="99"/>
      <c r="T91" s="99"/>
      <c r="U91" s="99"/>
      <c r="V91" s="99"/>
      <c r="W91" s="99"/>
      <c r="X91" s="99"/>
      <c r="Y91" s="99"/>
      <c r="Z91" s="99"/>
    </row>
    <row r="92" spans="1:26" ht="12.75" customHeight="1" x14ac:dyDescent="0.2">
      <c r="A92" s="118"/>
      <c r="B92" s="118"/>
      <c r="C92" s="99"/>
      <c r="D92" s="119"/>
      <c r="E92" s="119"/>
      <c r="F92" s="119"/>
      <c r="G92" s="99"/>
      <c r="H92" s="99"/>
      <c r="I92" s="99"/>
      <c r="J92" s="99"/>
      <c r="K92" s="99"/>
      <c r="L92" s="99"/>
      <c r="M92" s="99"/>
      <c r="N92" s="99"/>
      <c r="O92" s="99"/>
      <c r="P92" s="99"/>
      <c r="Q92" s="99"/>
      <c r="R92" s="99"/>
      <c r="S92" s="99"/>
      <c r="T92" s="99"/>
      <c r="U92" s="99"/>
      <c r="V92" s="99"/>
      <c r="W92" s="99"/>
      <c r="X92" s="99"/>
      <c r="Y92" s="99"/>
      <c r="Z92" s="99"/>
    </row>
    <row r="93" spans="1:26" ht="12.75" customHeight="1" x14ac:dyDescent="0.2">
      <c r="A93" s="118"/>
      <c r="B93" s="118"/>
      <c r="C93" s="99"/>
      <c r="D93" s="119"/>
      <c r="E93" s="119"/>
      <c r="F93" s="119"/>
      <c r="G93" s="99"/>
      <c r="H93" s="99"/>
      <c r="I93" s="99"/>
      <c r="J93" s="99"/>
      <c r="K93" s="99"/>
      <c r="L93" s="99"/>
      <c r="M93" s="99"/>
      <c r="N93" s="99"/>
      <c r="O93" s="99"/>
      <c r="P93" s="99"/>
      <c r="Q93" s="99"/>
      <c r="R93" s="99"/>
      <c r="S93" s="99"/>
      <c r="T93" s="99"/>
      <c r="U93" s="99"/>
      <c r="V93" s="99"/>
      <c r="W93" s="99"/>
      <c r="X93" s="99"/>
      <c r="Y93" s="99"/>
      <c r="Z93" s="99"/>
    </row>
    <row r="94" spans="1:26" ht="12.75" customHeight="1" x14ac:dyDescent="0.2">
      <c r="A94" s="118"/>
      <c r="B94" s="118"/>
      <c r="C94" s="99"/>
      <c r="D94" s="119"/>
      <c r="E94" s="119"/>
      <c r="F94" s="119"/>
      <c r="G94" s="99"/>
      <c r="H94" s="99"/>
      <c r="I94" s="99"/>
      <c r="J94" s="99"/>
      <c r="K94" s="99"/>
      <c r="L94" s="99"/>
      <c r="M94" s="99"/>
      <c r="N94" s="99"/>
      <c r="O94" s="99"/>
      <c r="P94" s="99"/>
      <c r="Q94" s="99"/>
      <c r="R94" s="99"/>
      <c r="S94" s="99"/>
      <c r="T94" s="99"/>
      <c r="U94" s="99"/>
      <c r="V94" s="99"/>
      <c r="W94" s="99"/>
      <c r="X94" s="99"/>
      <c r="Y94" s="99"/>
      <c r="Z94" s="99"/>
    </row>
    <row r="95" spans="1:26" ht="12.75" customHeight="1" x14ac:dyDescent="0.2">
      <c r="A95" s="118"/>
      <c r="B95" s="118"/>
      <c r="C95" s="99"/>
      <c r="D95" s="119"/>
      <c r="E95" s="119"/>
      <c r="F95" s="119"/>
      <c r="G95" s="99"/>
      <c r="H95" s="99"/>
      <c r="I95" s="99"/>
      <c r="J95" s="99"/>
      <c r="K95" s="99"/>
      <c r="L95" s="99"/>
      <c r="M95" s="99"/>
      <c r="N95" s="99"/>
      <c r="O95" s="99"/>
      <c r="P95" s="99"/>
      <c r="Q95" s="99"/>
      <c r="R95" s="99"/>
      <c r="S95" s="99"/>
      <c r="T95" s="99"/>
      <c r="U95" s="99"/>
      <c r="V95" s="99"/>
      <c r="W95" s="99"/>
      <c r="X95" s="99"/>
      <c r="Y95" s="99"/>
      <c r="Z95" s="99"/>
    </row>
    <row r="96" spans="1:26" ht="12.75" customHeight="1" x14ac:dyDescent="0.2">
      <c r="A96" s="118"/>
      <c r="B96" s="118"/>
      <c r="C96" s="99"/>
      <c r="D96" s="119"/>
      <c r="E96" s="119"/>
      <c r="F96" s="119"/>
      <c r="G96" s="99"/>
      <c r="H96" s="99"/>
      <c r="I96" s="99"/>
      <c r="J96" s="99"/>
      <c r="K96" s="99"/>
      <c r="L96" s="99"/>
      <c r="M96" s="99"/>
      <c r="N96" s="99"/>
      <c r="O96" s="99"/>
      <c r="P96" s="99"/>
      <c r="Q96" s="99"/>
      <c r="R96" s="99"/>
      <c r="S96" s="99"/>
      <c r="T96" s="99"/>
      <c r="U96" s="99"/>
      <c r="V96" s="99"/>
      <c r="W96" s="99"/>
      <c r="X96" s="99"/>
      <c r="Y96" s="99"/>
      <c r="Z96" s="99"/>
    </row>
    <row r="97" spans="1:26" ht="12.75" customHeight="1" x14ac:dyDescent="0.2">
      <c r="A97" s="118"/>
      <c r="B97" s="118"/>
      <c r="C97" s="99"/>
      <c r="D97" s="119"/>
      <c r="E97" s="119"/>
      <c r="F97" s="119"/>
      <c r="G97" s="99"/>
      <c r="H97" s="99"/>
      <c r="I97" s="99"/>
      <c r="J97" s="99"/>
      <c r="K97" s="99"/>
      <c r="L97" s="99"/>
      <c r="M97" s="99"/>
      <c r="N97" s="99"/>
      <c r="O97" s="99"/>
      <c r="P97" s="99"/>
      <c r="Q97" s="99"/>
      <c r="R97" s="99"/>
      <c r="S97" s="99"/>
      <c r="T97" s="99"/>
      <c r="U97" s="99"/>
      <c r="V97" s="99"/>
      <c r="W97" s="99"/>
      <c r="X97" s="99"/>
      <c r="Y97" s="99"/>
      <c r="Z97" s="99"/>
    </row>
    <row r="98" spans="1:26" ht="12.75" customHeight="1" x14ac:dyDescent="0.2">
      <c r="A98" s="118"/>
      <c r="B98" s="118"/>
      <c r="C98" s="99"/>
      <c r="D98" s="119"/>
      <c r="E98" s="119"/>
      <c r="F98" s="119"/>
      <c r="G98" s="99"/>
      <c r="H98" s="99"/>
      <c r="I98" s="99"/>
      <c r="J98" s="99"/>
      <c r="K98" s="99"/>
      <c r="L98" s="99"/>
      <c r="M98" s="99"/>
      <c r="N98" s="99"/>
      <c r="O98" s="99"/>
      <c r="P98" s="99"/>
      <c r="Q98" s="99"/>
      <c r="R98" s="99"/>
      <c r="S98" s="99"/>
      <c r="T98" s="99"/>
      <c r="U98" s="99"/>
      <c r="V98" s="99"/>
      <c r="W98" s="99"/>
      <c r="X98" s="99"/>
      <c r="Y98" s="99"/>
      <c r="Z98" s="99"/>
    </row>
    <row r="99" spans="1:26" ht="12.75" customHeight="1" x14ac:dyDescent="0.2">
      <c r="A99" s="118"/>
      <c r="B99" s="118"/>
      <c r="C99" s="99"/>
      <c r="D99" s="119"/>
      <c r="E99" s="119"/>
      <c r="F99" s="119"/>
      <c r="G99" s="99"/>
      <c r="H99" s="99"/>
      <c r="I99" s="99"/>
      <c r="J99" s="99"/>
      <c r="K99" s="99"/>
      <c r="L99" s="99"/>
      <c r="M99" s="99"/>
      <c r="N99" s="99"/>
      <c r="O99" s="99"/>
      <c r="P99" s="99"/>
      <c r="Q99" s="99"/>
      <c r="R99" s="99"/>
      <c r="S99" s="99"/>
      <c r="T99" s="99"/>
      <c r="U99" s="99"/>
      <c r="V99" s="99"/>
      <c r="W99" s="99"/>
      <c r="X99" s="99"/>
      <c r="Y99" s="99"/>
      <c r="Z99" s="99"/>
    </row>
    <row r="100" spans="1:26" ht="12.75" customHeight="1" x14ac:dyDescent="0.2">
      <c r="A100" s="118"/>
      <c r="B100" s="118"/>
      <c r="C100" s="99"/>
      <c r="D100" s="119"/>
      <c r="E100" s="119"/>
      <c r="F100" s="119"/>
      <c r="G100" s="99"/>
      <c r="H100" s="99"/>
      <c r="I100" s="99"/>
      <c r="J100" s="99"/>
      <c r="K100" s="99"/>
      <c r="L100" s="99"/>
      <c r="M100" s="99"/>
      <c r="N100" s="99"/>
      <c r="O100" s="99"/>
      <c r="P100" s="99"/>
      <c r="Q100" s="99"/>
      <c r="R100" s="99"/>
      <c r="S100" s="99"/>
      <c r="T100" s="99"/>
      <c r="U100" s="99"/>
      <c r="V100" s="99"/>
      <c r="W100" s="99"/>
      <c r="X100" s="99"/>
      <c r="Y100" s="99"/>
      <c r="Z100" s="99"/>
    </row>
    <row r="101" spans="1:26" ht="12.75" customHeight="1" x14ac:dyDescent="0.2">
      <c r="A101" s="118"/>
      <c r="B101" s="118"/>
      <c r="C101" s="99"/>
      <c r="D101" s="119"/>
      <c r="E101" s="119"/>
      <c r="F101" s="119"/>
      <c r="G101" s="99"/>
      <c r="H101" s="99"/>
      <c r="I101" s="99"/>
      <c r="J101" s="99"/>
      <c r="K101" s="99"/>
      <c r="L101" s="99"/>
      <c r="M101" s="99"/>
      <c r="N101" s="99"/>
      <c r="O101" s="99"/>
      <c r="P101" s="99"/>
      <c r="Q101" s="99"/>
      <c r="R101" s="99"/>
      <c r="S101" s="99"/>
      <c r="T101" s="99"/>
      <c r="U101" s="99"/>
      <c r="V101" s="99"/>
      <c r="W101" s="99"/>
      <c r="X101" s="99"/>
      <c r="Y101" s="99"/>
      <c r="Z101" s="99"/>
    </row>
    <row r="102" spans="1:26" ht="12.75" customHeight="1" x14ac:dyDescent="0.2">
      <c r="A102" s="118"/>
      <c r="B102" s="118"/>
      <c r="C102" s="99"/>
      <c r="D102" s="119"/>
      <c r="E102" s="119"/>
      <c r="F102" s="119"/>
      <c r="G102" s="99"/>
      <c r="H102" s="99"/>
      <c r="I102" s="99"/>
      <c r="J102" s="99"/>
      <c r="K102" s="99"/>
      <c r="L102" s="99"/>
      <c r="M102" s="99"/>
      <c r="N102" s="99"/>
      <c r="O102" s="99"/>
      <c r="P102" s="99"/>
      <c r="Q102" s="99"/>
      <c r="R102" s="99"/>
      <c r="S102" s="99"/>
      <c r="T102" s="99"/>
      <c r="U102" s="99"/>
      <c r="V102" s="99"/>
      <c r="W102" s="99"/>
      <c r="X102" s="99"/>
      <c r="Y102" s="99"/>
      <c r="Z102" s="99"/>
    </row>
    <row r="103" spans="1:26" ht="12.75" customHeight="1" x14ac:dyDescent="0.2">
      <c r="A103" s="118"/>
      <c r="B103" s="118"/>
      <c r="C103" s="99"/>
      <c r="D103" s="119"/>
      <c r="E103" s="119"/>
      <c r="F103" s="119"/>
      <c r="G103" s="99"/>
      <c r="H103" s="99"/>
      <c r="I103" s="99"/>
      <c r="J103" s="99"/>
      <c r="K103" s="99"/>
      <c r="L103" s="99"/>
      <c r="M103" s="99"/>
      <c r="N103" s="99"/>
      <c r="O103" s="99"/>
      <c r="P103" s="99"/>
      <c r="Q103" s="99"/>
      <c r="R103" s="99"/>
      <c r="S103" s="99"/>
      <c r="T103" s="99"/>
      <c r="U103" s="99"/>
      <c r="V103" s="99"/>
      <c r="W103" s="99"/>
      <c r="X103" s="99"/>
      <c r="Y103" s="99"/>
      <c r="Z103" s="99"/>
    </row>
    <row r="104" spans="1:26" ht="12.75" customHeight="1" x14ac:dyDescent="0.2">
      <c r="A104" s="118"/>
      <c r="B104" s="118"/>
      <c r="C104" s="99"/>
      <c r="D104" s="119"/>
      <c r="E104" s="119"/>
      <c r="F104" s="119"/>
      <c r="G104" s="99"/>
      <c r="H104" s="99"/>
      <c r="I104" s="99"/>
      <c r="J104" s="99"/>
      <c r="K104" s="99"/>
      <c r="L104" s="99"/>
      <c r="M104" s="99"/>
      <c r="N104" s="99"/>
      <c r="O104" s="99"/>
      <c r="P104" s="99"/>
      <c r="Q104" s="99"/>
      <c r="R104" s="99"/>
      <c r="S104" s="99"/>
      <c r="T104" s="99"/>
      <c r="U104" s="99"/>
      <c r="V104" s="99"/>
      <c r="W104" s="99"/>
      <c r="X104" s="99"/>
      <c r="Y104" s="99"/>
      <c r="Z104" s="99"/>
    </row>
    <row r="105" spans="1:26" ht="12.75" customHeight="1" x14ac:dyDescent="0.2">
      <c r="A105" s="118"/>
      <c r="B105" s="118"/>
      <c r="C105" s="99"/>
      <c r="D105" s="119"/>
      <c r="E105" s="119"/>
      <c r="F105" s="119"/>
      <c r="G105" s="99"/>
      <c r="H105" s="99"/>
      <c r="I105" s="99"/>
      <c r="J105" s="99"/>
      <c r="K105" s="99"/>
      <c r="L105" s="99"/>
      <c r="M105" s="99"/>
      <c r="N105" s="99"/>
      <c r="O105" s="99"/>
      <c r="P105" s="99"/>
      <c r="Q105" s="99"/>
      <c r="R105" s="99"/>
      <c r="S105" s="99"/>
      <c r="T105" s="99"/>
      <c r="U105" s="99"/>
      <c r="V105" s="99"/>
      <c r="W105" s="99"/>
      <c r="X105" s="99"/>
      <c r="Y105" s="99"/>
      <c r="Z105" s="99"/>
    </row>
    <row r="106" spans="1:26" ht="12.75" customHeight="1" x14ac:dyDescent="0.2">
      <c r="A106" s="118"/>
      <c r="B106" s="118"/>
      <c r="C106" s="99"/>
      <c r="D106" s="119"/>
      <c r="E106" s="119"/>
      <c r="F106" s="119"/>
      <c r="G106" s="99"/>
      <c r="H106" s="99"/>
      <c r="I106" s="99"/>
      <c r="J106" s="99"/>
      <c r="K106" s="99"/>
      <c r="L106" s="99"/>
      <c r="M106" s="99"/>
      <c r="N106" s="99"/>
      <c r="O106" s="99"/>
      <c r="P106" s="99"/>
      <c r="Q106" s="99"/>
      <c r="R106" s="99"/>
      <c r="S106" s="99"/>
      <c r="T106" s="99"/>
      <c r="U106" s="99"/>
      <c r="V106" s="99"/>
      <c r="W106" s="99"/>
      <c r="X106" s="99"/>
      <c r="Y106" s="99"/>
      <c r="Z106" s="99"/>
    </row>
    <row r="107" spans="1:26" ht="12.75" customHeight="1" x14ac:dyDescent="0.2">
      <c r="A107" s="118"/>
      <c r="B107" s="118"/>
      <c r="C107" s="99"/>
      <c r="D107" s="119"/>
      <c r="E107" s="119"/>
      <c r="F107" s="119"/>
      <c r="G107" s="99"/>
      <c r="H107" s="99"/>
      <c r="I107" s="99"/>
      <c r="J107" s="99"/>
      <c r="K107" s="99"/>
      <c r="L107" s="99"/>
      <c r="M107" s="99"/>
      <c r="N107" s="99"/>
      <c r="O107" s="99"/>
      <c r="P107" s="99"/>
      <c r="Q107" s="99"/>
      <c r="R107" s="99"/>
      <c r="S107" s="99"/>
      <c r="T107" s="99"/>
      <c r="U107" s="99"/>
      <c r="V107" s="99"/>
      <c r="W107" s="99"/>
      <c r="X107" s="99"/>
      <c r="Y107" s="99"/>
      <c r="Z107" s="99"/>
    </row>
    <row r="108" spans="1:26" ht="12.75" customHeight="1" x14ac:dyDescent="0.2">
      <c r="A108" s="118"/>
      <c r="B108" s="118"/>
      <c r="C108" s="99"/>
      <c r="D108" s="119"/>
      <c r="E108" s="119"/>
      <c r="F108" s="119"/>
      <c r="G108" s="99"/>
      <c r="H108" s="99"/>
      <c r="I108" s="99"/>
      <c r="J108" s="99"/>
      <c r="K108" s="99"/>
      <c r="L108" s="99"/>
      <c r="M108" s="99"/>
      <c r="N108" s="99"/>
      <c r="O108" s="99"/>
      <c r="P108" s="99"/>
      <c r="Q108" s="99"/>
      <c r="R108" s="99"/>
      <c r="S108" s="99"/>
      <c r="T108" s="99"/>
      <c r="U108" s="99"/>
      <c r="V108" s="99"/>
      <c r="W108" s="99"/>
      <c r="X108" s="99"/>
      <c r="Y108" s="99"/>
      <c r="Z108" s="99"/>
    </row>
    <row r="109" spans="1:26" ht="12.75" customHeight="1" x14ac:dyDescent="0.2">
      <c r="A109" s="118"/>
      <c r="B109" s="118"/>
      <c r="C109" s="99"/>
      <c r="D109" s="119"/>
      <c r="E109" s="119"/>
      <c r="F109" s="119"/>
      <c r="G109" s="99"/>
      <c r="H109" s="99"/>
      <c r="I109" s="99"/>
      <c r="J109" s="99"/>
      <c r="K109" s="99"/>
      <c r="L109" s="99"/>
      <c r="M109" s="99"/>
      <c r="N109" s="99"/>
      <c r="O109" s="99"/>
      <c r="P109" s="99"/>
      <c r="Q109" s="99"/>
      <c r="R109" s="99"/>
      <c r="S109" s="99"/>
      <c r="T109" s="99"/>
      <c r="U109" s="99"/>
      <c r="V109" s="99"/>
      <c r="W109" s="99"/>
      <c r="X109" s="99"/>
      <c r="Y109" s="99"/>
      <c r="Z109" s="99"/>
    </row>
    <row r="110" spans="1:26" ht="12.75" customHeight="1" x14ac:dyDescent="0.2">
      <c r="A110" s="118"/>
      <c r="B110" s="118"/>
      <c r="C110" s="99"/>
      <c r="D110" s="119"/>
      <c r="E110" s="119"/>
      <c r="F110" s="119"/>
      <c r="G110" s="99"/>
      <c r="H110" s="99"/>
      <c r="I110" s="99"/>
      <c r="J110" s="99"/>
      <c r="K110" s="99"/>
      <c r="L110" s="99"/>
      <c r="M110" s="99"/>
      <c r="N110" s="99"/>
      <c r="O110" s="99"/>
      <c r="P110" s="99"/>
      <c r="Q110" s="99"/>
      <c r="R110" s="99"/>
      <c r="S110" s="99"/>
      <c r="T110" s="99"/>
      <c r="U110" s="99"/>
      <c r="V110" s="99"/>
      <c r="W110" s="99"/>
      <c r="X110" s="99"/>
      <c r="Y110" s="99"/>
      <c r="Z110" s="99"/>
    </row>
    <row r="111" spans="1:26" ht="12.75" customHeight="1" x14ac:dyDescent="0.2">
      <c r="A111" s="118"/>
      <c r="B111" s="118"/>
      <c r="C111" s="99"/>
      <c r="D111" s="119"/>
      <c r="E111" s="119"/>
      <c r="F111" s="119"/>
      <c r="G111" s="99"/>
      <c r="H111" s="99"/>
      <c r="I111" s="99"/>
      <c r="J111" s="99"/>
      <c r="K111" s="99"/>
      <c r="L111" s="99"/>
      <c r="M111" s="99"/>
      <c r="N111" s="99"/>
      <c r="O111" s="99"/>
      <c r="P111" s="99"/>
      <c r="Q111" s="99"/>
      <c r="R111" s="99"/>
      <c r="S111" s="99"/>
      <c r="T111" s="99"/>
      <c r="U111" s="99"/>
      <c r="V111" s="99"/>
      <c r="W111" s="99"/>
      <c r="X111" s="99"/>
      <c r="Y111" s="99"/>
      <c r="Z111" s="99"/>
    </row>
    <row r="112" spans="1:26" ht="12.75" customHeight="1" x14ac:dyDescent="0.2">
      <c r="A112" s="118"/>
      <c r="B112" s="118"/>
      <c r="C112" s="99"/>
      <c r="D112" s="119"/>
      <c r="E112" s="119"/>
      <c r="F112" s="119"/>
      <c r="G112" s="99"/>
      <c r="H112" s="99"/>
      <c r="I112" s="99"/>
      <c r="J112" s="99"/>
      <c r="K112" s="99"/>
      <c r="L112" s="99"/>
      <c r="M112" s="99"/>
      <c r="N112" s="99"/>
      <c r="O112" s="99"/>
      <c r="P112" s="99"/>
      <c r="Q112" s="99"/>
      <c r="R112" s="99"/>
      <c r="S112" s="99"/>
      <c r="T112" s="99"/>
      <c r="U112" s="99"/>
      <c r="V112" s="99"/>
      <c r="W112" s="99"/>
      <c r="X112" s="99"/>
      <c r="Y112" s="99"/>
      <c r="Z112" s="99"/>
    </row>
    <row r="113" spans="1:26" ht="12.75" customHeight="1" x14ac:dyDescent="0.2">
      <c r="A113" s="118"/>
      <c r="B113" s="118"/>
      <c r="C113" s="99"/>
      <c r="D113" s="119"/>
      <c r="E113" s="119"/>
      <c r="F113" s="119"/>
      <c r="G113" s="99"/>
      <c r="H113" s="99"/>
      <c r="I113" s="99"/>
      <c r="J113" s="99"/>
      <c r="K113" s="99"/>
      <c r="L113" s="99"/>
      <c r="M113" s="99"/>
      <c r="N113" s="99"/>
      <c r="O113" s="99"/>
      <c r="P113" s="99"/>
      <c r="Q113" s="99"/>
      <c r="R113" s="99"/>
      <c r="S113" s="99"/>
      <c r="T113" s="99"/>
      <c r="U113" s="99"/>
      <c r="V113" s="99"/>
      <c r="W113" s="99"/>
      <c r="X113" s="99"/>
      <c r="Y113" s="99"/>
      <c r="Z113" s="99"/>
    </row>
    <row r="114" spans="1:26" ht="12.75" customHeight="1" x14ac:dyDescent="0.2">
      <c r="A114" s="118"/>
      <c r="B114" s="118"/>
      <c r="C114" s="99"/>
      <c r="D114" s="119"/>
      <c r="E114" s="119"/>
      <c r="F114" s="119"/>
      <c r="G114" s="99"/>
      <c r="H114" s="99"/>
      <c r="I114" s="99"/>
      <c r="J114" s="99"/>
      <c r="K114" s="99"/>
      <c r="L114" s="99"/>
      <c r="M114" s="99"/>
      <c r="N114" s="99"/>
      <c r="O114" s="99"/>
      <c r="P114" s="99"/>
      <c r="Q114" s="99"/>
      <c r="R114" s="99"/>
      <c r="S114" s="99"/>
      <c r="T114" s="99"/>
      <c r="U114" s="99"/>
      <c r="V114" s="99"/>
      <c r="W114" s="99"/>
      <c r="X114" s="99"/>
      <c r="Y114" s="99"/>
      <c r="Z114" s="99"/>
    </row>
    <row r="115" spans="1:26" ht="12.75" customHeight="1" x14ac:dyDescent="0.2">
      <c r="A115" s="118"/>
      <c r="B115" s="118"/>
      <c r="C115" s="99"/>
      <c r="D115" s="119"/>
      <c r="E115" s="119"/>
      <c r="F115" s="119"/>
      <c r="G115" s="99"/>
      <c r="H115" s="99"/>
      <c r="I115" s="99"/>
      <c r="J115" s="99"/>
      <c r="K115" s="99"/>
      <c r="L115" s="99"/>
      <c r="M115" s="99"/>
      <c r="N115" s="99"/>
      <c r="O115" s="99"/>
      <c r="P115" s="99"/>
      <c r="Q115" s="99"/>
      <c r="R115" s="99"/>
      <c r="S115" s="99"/>
      <c r="T115" s="99"/>
      <c r="U115" s="99"/>
      <c r="V115" s="99"/>
      <c r="W115" s="99"/>
      <c r="X115" s="99"/>
      <c r="Y115" s="99"/>
      <c r="Z115" s="99"/>
    </row>
    <row r="116" spans="1:26" ht="12.75" customHeight="1" x14ac:dyDescent="0.2">
      <c r="A116" s="118"/>
      <c r="B116" s="118"/>
      <c r="C116" s="99"/>
      <c r="D116" s="119"/>
      <c r="E116" s="119"/>
      <c r="F116" s="119"/>
      <c r="G116" s="99"/>
      <c r="H116" s="99"/>
      <c r="I116" s="99"/>
      <c r="J116" s="99"/>
      <c r="K116" s="99"/>
      <c r="L116" s="99"/>
      <c r="M116" s="99"/>
      <c r="N116" s="99"/>
      <c r="O116" s="99"/>
      <c r="P116" s="99"/>
      <c r="Q116" s="99"/>
      <c r="R116" s="99"/>
      <c r="S116" s="99"/>
      <c r="T116" s="99"/>
      <c r="U116" s="99"/>
      <c r="V116" s="99"/>
      <c r="W116" s="99"/>
      <c r="X116" s="99"/>
      <c r="Y116" s="99"/>
      <c r="Z116" s="99"/>
    </row>
    <row r="117" spans="1:26" ht="12.75" customHeight="1" x14ac:dyDescent="0.2">
      <c r="A117" s="118"/>
      <c r="B117" s="118"/>
      <c r="C117" s="99"/>
      <c r="D117" s="119"/>
      <c r="E117" s="119"/>
      <c r="F117" s="119"/>
      <c r="G117" s="99"/>
      <c r="H117" s="99"/>
      <c r="I117" s="99"/>
      <c r="J117" s="99"/>
      <c r="K117" s="99"/>
      <c r="L117" s="99"/>
      <c r="M117" s="99"/>
      <c r="N117" s="99"/>
      <c r="O117" s="99"/>
      <c r="P117" s="99"/>
      <c r="Q117" s="99"/>
      <c r="R117" s="99"/>
      <c r="S117" s="99"/>
      <c r="T117" s="99"/>
      <c r="U117" s="99"/>
      <c r="V117" s="99"/>
      <c r="W117" s="99"/>
      <c r="X117" s="99"/>
      <c r="Y117" s="99"/>
      <c r="Z117" s="99"/>
    </row>
    <row r="118" spans="1:26" ht="12.75" customHeight="1" x14ac:dyDescent="0.2">
      <c r="A118" s="118"/>
      <c r="B118" s="118"/>
      <c r="C118" s="99"/>
      <c r="D118" s="119"/>
      <c r="E118" s="119"/>
      <c r="F118" s="119"/>
      <c r="G118" s="99"/>
      <c r="H118" s="99"/>
      <c r="I118" s="99"/>
      <c r="J118" s="99"/>
      <c r="K118" s="99"/>
      <c r="L118" s="99"/>
      <c r="M118" s="99"/>
      <c r="N118" s="99"/>
      <c r="O118" s="99"/>
      <c r="P118" s="99"/>
      <c r="Q118" s="99"/>
      <c r="R118" s="99"/>
      <c r="S118" s="99"/>
      <c r="T118" s="99"/>
      <c r="U118" s="99"/>
      <c r="V118" s="99"/>
      <c r="W118" s="99"/>
      <c r="X118" s="99"/>
      <c r="Y118" s="99"/>
      <c r="Z118" s="99"/>
    </row>
    <row r="119" spans="1:26" ht="12.75" customHeight="1" x14ac:dyDescent="0.2">
      <c r="A119" s="118"/>
      <c r="B119" s="118"/>
      <c r="C119" s="99"/>
      <c r="D119" s="119"/>
      <c r="E119" s="119"/>
      <c r="F119" s="119"/>
      <c r="G119" s="99"/>
      <c r="H119" s="99"/>
      <c r="I119" s="99"/>
      <c r="J119" s="99"/>
      <c r="K119" s="99"/>
      <c r="L119" s="99"/>
      <c r="M119" s="99"/>
      <c r="N119" s="99"/>
      <c r="O119" s="99"/>
      <c r="P119" s="99"/>
      <c r="Q119" s="99"/>
      <c r="R119" s="99"/>
      <c r="S119" s="99"/>
      <c r="T119" s="99"/>
      <c r="U119" s="99"/>
      <c r="V119" s="99"/>
      <c r="W119" s="99"/>
      <c r="X119" s="99"/>
      <c r="Y119" s="99"/>
      <c r="Z119" s="99"/>
    </row>
    <row r="120" spans="1:26" ht="12.75" customHeight="1" x14ac:dyDescent="0.2">
      <c r="A120" s="118"/>
      <c r="B120" s="118"/>
      <c r="C120" s="99"/>
      <c r="D120" s="119"/>
      <c r="E120" s="119"/>
      <c r="F120" s="119"/>
      <c r="G120" s="99"/>
      <c r="H120" s="99"/>
      <c r="I120" s="99"/>
      <c r="J120" s="99"/>
      <c r="K120" s="99"/>
      <c r="L120" s="99"/>
      <c r="M120" s="99"/>
      <c r="N120" s="99"/>
      <c r="O120" s="99"/>
      <c r="P120" s="99"/>
      <c r="Q120" s="99"/>
      <c r="R120" s="99"/>
      <c r="S120" s="99"/>
      <c r="T120" s="99"/>
      <c r="U120" s="99"/>
      <c r="V120" s="99"/>
      <c r="W120" s="99"/>
      <c r="X120" s="99"/>
      <c r="Y120" s="99"/>
      <c r="Z120" s="99"/>
    </row>
    <row r="121" spans="1:26" ht="12.75" customHeight="1" x14ac:dyDescent="0.2">
      <c r="A121" s="118"/>
      <c r="B121" s="118"/>
      <c r="C121" s="99"/>
      <c r="D121" s="119"/>
      <c r="E121" s="119"/>
      <c r="F121" s="119"/>
      <c r="G121" s="99"/>
      <c r="H121" s="99"/>
      <c r="I121" s="99"/>
      <c r="J121" s="99"/>
      <c r="K121" s="99"/>
      <c r="L121" s="99"/>
      <c r="M121" s="99"/>
      <c r="N121" s="99"/>
      <c r="O121" s="99"/>
      <c r="P121" s="99"/>
      <c r="Q121" s="99"/>
      <c r="R121" s="99"/>
      <c r="S121" s="99"/>
      <c r="T121" s="99"/>
      <c r="U121" s="99"/>
      <c r="V121" s="99"/>
      <c r="W121" s="99"/>
      <c r="X121" s="99"/>
      <c r="Y121" s="99"/>
      <c r="Z121" s="99"/>
    </row>
    <row r="122" spans="1:26" ht="12.75" customHeight="1" x14ac:dyDescent="0.2">
      <c r="A122" s="118"/>
      <c r="B122" s="118"/>
      <c r="C122" s="99"/>
      <c r="D122" s="119"/>
      <c r="E122" s="119"/>
      <c r="F122" s="119"/>
      <c r="G122" s="99"/>
      <c r="H122" s="99"/>
      <c r="I122" s="99"/>
      <c r="J122" s="99"/>
      <c r="K122" s="99"/>
      <c r="L122" s="99"/>
      <c r="M122" s="99"/>
      <c r="N122" s="99"/>
      <c r="O122" s="99"/>
      <c r="P122" s="99"/>
      <c r="Q122" s="99"/>
      <c r="R122" s="99"/>
      <c r="S122" s="99"/>
      <c r="T122" s="99"/>
      <c r="U122" s="99"/>
      <c r="V122" s="99"/>
      <c r="W122" s="99"/>
      <c r="X122" s="99"/>
      <c r="Y122" s="99"/>
      <c r="Z122" s="99"/>
    </row>
    <row r="123" spans="1:26" ht="12.75" customHeight="1" x14ac:dyDescent="0.2">
      <c r="A123" s="118"/>
      <c r="B123" s="118"/>
      <c r="C123" s="99"/>
      <c r="D123" s="119"/>
      <c r="E123" s="119"/>
      <c r="F123" s="119"/>
      <c r="G123" s="99"/>
      <c r="H123" s="99"/>
      <c r="I123" s="99"/>
      <c r="J123" s="99"/>
      <c r="K123" s="99"/>
      <c r="L123" s="99"/>
      <c r="M123" s="99"/>
      <c r="N123" s="99"/>
      <c r="O123" s="99"/>
      <c r="P123" s="99"/>
      <c r="Q123" s="99"/>
      <c r="R123" s="99"/>
      <c r="S123" s="99"/>
      <c r="T123" s="99"/>
      <c r="U123" s="99"/>
      <c r="V123" s="99"/>
      <c r="W123" s="99"/>
      <c r="X123" s="99"/>
      <c r="Y123" s="99"/>
      <c r="Z123" s="99"/>
    </row>
    <row r="124" spans="1:26" ht="12.75" customHeight="1" x14ac:dyDescent="0.2">
      <c r="A124" s="118"/>
      <c r="B124" s="118"/>
      <c r="C124" s="99"/>
      <c r="D124" s="119"/>
      <c r="E124" s="119"/>
      <c r="F124" s="119"/>
      <c r="G124" s="99"/>
      <c r="H124" s="99"/>
      <c r="I124" s="99"/>
      <c r="J124" s="99"/>
      <c r="K124" s="99"/>
      <c r="L124" s="99"/>
      <c r="M124" s="99"/>
      <c r="N124" s="99"/>
      <c r="O124" s="99"/>
      <c r="P124" s="99"/>
      <c r="Q124" s="99"/>
      <c r="R124" s="99"/>
      <c r="S124" s="99"/>
      <c r="T124" s="99"/>
      <c r="U124" s="99"/>
      <c r="V124" s="99"/>
      <c r="W124" s="99"/>
      <c r="X124" s="99"/>
      <c r="Y124" s="99"/>
      <c r="Z124" s="99"/>
    </row>
    <row r="125" spans="1:26" ht="12.75" customHeight="1" x14ac:dyDescent="0.2">
      <c r="A125" s="118"/>
      <c r="B125" s="118"/>
      <c r="C125" s="99"/>
      <c r="D125" s="119"/>
      <c r="E125" s="119"/>
      <c r="F125" s="119"/>
      <c r="G125" s="99"/>
      <c r="H125" s="99"/>
      <c r="I125" s="99"/>
      <c r="J125" s="99"/>
      <c r="K125" s="99"/>
      <c r="L125" s="99"/>
      <c r="M125" s="99"/>
      <c r="N125" s="99"/>
      <c r="O125" s="99"/>
      <c r="P125" s="99"/>
      <c r="Q125" s="99"/>
      <c r="R125" s="99"/>
      <c r="S125" s="99"/>
      <c r="T125" s="99"/>
      <c r="U125" s="99"/>
      <c r="V125" s="99"/>
      <c r="W125" s="99"/>
      <c r="X125" s="99"/>
      <c r="Y125" s="99"/>
      <c r="Z125" s="99"/>
    </row>
    <row r="126" spans="1:26" ht="12.75" customHeight="1" x14ac:dyDescent="0.2">
      <c r="A126" s="118"/>
      <c r="B126" s="118"/>
      <c r="C126" s="99"/>
      <c r="D126" s="119"/>
      <c r="E126" s="119"/>
      <c r="F126" s="119"/>
      <c r="G126" s="99"/>
      <c r="H126" s="99"/>
      <c r="I126" s="99"/>
      <c r="J126" s="99"/>
      <c r="K126" s="99"/>
      <c r="L126" s="99"/>
      <c r="M126" s="99"/>
      <c r="N126" s="99"/>
      <c r="O126" s="99"/>
      <c r="P126" s="99"/>
      <c r="Q126" s="99"/>
      <c r="R126" s="99"/>
      <c r="S126" s="99"/>
      <c r="T126" s="99"/>
      <c r="U126" s="99"/>
      <c r="V126" s="99"/>
      <c r="W126" s="99"/>
      <c r="X126" s="99"/>
      <c r="Y126" s="99"/>
      <c r="Z126" s="99"/>
    </row>
    <row r="127" spans="1:26" ht="12.75" customHeight="1" x14ac:dyDescent="0.2">
      <c r="A127" s="118"/>
      <c r="B127" s="118"/>
      <c r="C127" s="99"/>
      <c r="D127" s="119"/>
      <c r="E127" s="119"/>
      <c r="F127" s="119"/>
      <c r="G127" s="99"/>
      <c r="H127" s="99"/>
      <c r="I127" s="99"/>
      <c r="J127" s="99"/>
      <c r="K127" s="99"/>
      <c r="L127" s="99"/>
      <c r="M127" s="99"/>
      <c r="N127" s="99"/>
      <c r="O127" s="99"/>
      <c r="P127" s="99"/>
      <c r="Q127" s="99"/>
      <c r="R127" s="99"/>
      <c r="S127" s="99"/>
      <c r="T127" s="99"/>
      <c r="U127" s="99"/>
      <c r="V127" s="99"/>
      <c r="W127" s="99"/>
      <c r="X127" s="99"/>
      <c r="Y127" s="99"/>
      <c r="Z127" s="99"/>
    </row>
    <row r="128" spans="1:26" ht="12.75" customHeight="1" x14ac:dyDescent="0.2">
      <c r="A128" s="118"/>
      <c r="B128" s="118"/>
      <c r="C128" s="99"/>
      <c r="D128" s="119"/>
      <c r="E128" s="119"/>
      <c r="F128" s="119"/>
      <c r="G128" s="99"/>
      <c r="H128" s="99"/>
      <c r="I128" s="99"/>
      <c r="J128" s="99"/>
      <c r="K128" s="99"/>
      <c r="L128" s="99"/>
      <c r="M128" s="99"/>
      <c r="N128" s="99"/>
      <c r="O128" s="99"/>
      <c r="P128" s="99"/>
      <c r="Q128" s="99"/>
      <c r="R128" s="99"/>
      <c r="S128" s="99"/>
      <c r="T128" s="99"/>
      <c r="U128" s="99"/>
      <c r="V128" s="99"/>
      <c r="W128" s="99"/>
      <c r="X128" s="99"/>
      <c r="Y128" s="99"/>
      <c r="Z128" s="99"/>
    </row>
    <row r="129" spans="1:26" ht="12.75" customHeight="1" x14ac:dyDescent="0.2">
      <c r="A129" s="118"/>
      <c r="B129" s="118"/>
      <c r="C129" s="99"/>
      <c r="D129" s="119"/>
      <c r="E129" s="119"/>
      <c r="F129" s="119"/>
      <c r="G129" s="99"/>
      <c r="H129" s="99"/>
      <c r="I129" s="99"/>
      <c r="J129" s="99"/>
      <c r="K129" s="99"/>
      <c r="L129" s="99"/>
      <c r="M129" s="99"/>
      <c r="N129" s="99"/>
      <c r="O129" s="99"/>
      <c r="P129" s="99"/>
      <c r="Q129" s="99"/>
      <c r="R129" s="99"/>
      <c r="S129" s="99"/>
      <c r="T129" s="99"/>
      <c r="U129" s="99"/>
      <c r="V129" s="99"/>
      <c r="W129" s="99"/>
      <c r="X129" s="99"/>
      <c r="Y129" s="99"/>
      <c r="Z129" s="99"/>
    </row>
    <row r="130" spans="1:26" ht="12.75" customHeight="1" x14ac:dyDescent="0.2">
      <c r="A130" s="118"/>
      <c r="B130" s="118"/>
      <c r="C130" s="99"/>
      <c r="D130" s="119"/>
      <c r="E130" s="119"/>
      <c r="F130" s="119"/>
      <c r="G130" s="99"/>
      <c r="H130" s="99"/>
      <c r="I130" s="99"/>
      <c r="J130" s="99"/>
      <c r="K130" s="99"/>
      <c r="L130" s="99"/>
      <c r="M130" s="99"/>
      <c r="N130" s="99"/>
      <c r="O130" s="99"/>
      <c r="P130" s="99"/>
      <c r="Q130" s="99"/>
      <c r="R130" s="99"/>
      <c r="S130" s="99"/>
      <c r="T130" s="99"/>
      <c r="U130" s="99"/>
      <c r="V130" s="99"/>
      <c r="W130" s="99"/>
      <c r="X130" s="99"/>
      <c r="Y130" s="99"/>
      <c r="Z130" s="99"/>
    </row>
    <row r="131" spans="1:26" ht="12.75" customHeight="1" x14ac:dyDescent="0.2">
      <c r="A131" s="118"/>
      <c r="B131" s="118"/>
      <c r="C131" s="99"/>
      <c r="D131" s="119"/>
      <c r="E131" s="119"/>
      <c r="F131" s="119"/>
      <c r="G131" s="99"/>
      <c r="H131" s="99"/>
      <c r="I131" s="99"/>
      <c r="J131" s="99"/>
      <c r="K131" s="99"/>
      <c r="L131" s="99"/>
      <c r="M131" s="99"/>
      <c r="N131" s="99"/>
      <c r="O131" s="99"/>
      <c r="P131" s="99"/>
      <c r="Q131" s="99"/>
      <c r="R131" s="99"/>
      <c r="S131" s="99"/>
      <c r="T131" s="99"/>
      <c r="U131" s="99"/>
      <c r="V131" s="99"/>
      <c r="W131" s="99"/>
      <c r="X131" s="99"/>
      <c r="Y131" s="99"/>
      <c r="Z131" s="99"/>
    </row>
    <row r="132" spans="1:26" ht="12.75" customHeight="1" x14ac:dyDescent="0.2">
      <c r="A132" s="118"/>
      <c r="B132" s="118"/>
      <c r="C132" s="99"/>
      <c r="D132" s="119"/>
      <c r="E132" s="119"/>
      <c r="F132" s="119"/>
      <c r="G132" s="99"/>
      <c r="H132" s="99"/>
      <c r="I132" s="99"/>
      <c r="J132" s="99"/>
      <c r="K132" s="99"/>
      <c r="L132" s="99"/>
      <c r="M132" s="99"/>
      <c r="N132" s="99"/>
      <c r="O132" s="99"/>
      <c r="P132" s="99"/>
      <c r="Q132" s="99"/>
      <c r="R132" s="99"/>
      <c r="S132" s="99"/>
      <c r="T132" s="99"/>
      <c r="U132" s="99"/>
      <c r="V132" s="99"/>
      <c r="W132" s="99"/>
      <c r="X132" s="99"/>
      <c r="Y132" s="99"/>
      <c r="Z132" s="99"/>
    </row>
    <row r="133" spans="1:26" ht="12.75" customHeight="1" x14ac:dyDescent="0.2">
      <c r="A133" s="118"/>
      <c r="B133" s="118"/>
      <c r="C133" s="99"/>
      <c r="D133" s="119"/>
      <c r="E133" s="119"/>
      <c r="F133" s="119"/>
      <c r="G133" s="99"/>
      <c r="H133" s="99"/>
      <c r="I133" s="99"/>
      <c r="J133" s="99"/>
      <c r="K133" s="99"/>
      <c r="L133" s="99"/>
      <c r="M133" s="99"/>
      <c r="N133" s="99"/>
      <c r="O133" s="99"/>
      <c r="P133" s="99"/>
      <c r="Q133" s="99"/>
      <c r="R133" s="99"/>
      <c r="S133" s="99"/>
      <c r="T133" s="99"/>
      <c r="U133" s="99"/>
      <c r="V133" s="99"/>
      <c r="W133" s="99"/>
      <c r="X133" s="99"/>
      <c r="Y133" s="99"/>
      <c r="Z133" s="99"/>
    </row>
    <row r="134" spans="1:26" ht="12.75" customHeight="1" x14ac:dyDescent="0.2">
      <c r="A134" s="118"/>
      <c r="B134" s="118"/>
      <c r="C134" s="99"/>
      <c r="D134" s="119"/>
      <c r="E134" s="119"/>
      <c r="F134" s="119"/>
      <c r="G134" s="99"/>
      <c r="H134" s="99"/>
      <c r="I134" s="99"/>
      <c r="J134" s="99"/>
      <c r="K134" s="99"/>
      <c r="L134" s="99"/>
      <c r="M134" s="99"/>
      <c r="N134" s="99"/>
      <c r="O134" s="99"/>
      <c r="P134" s="99"/>
      <c r="Q134" s="99"/>
      <c r="R134" s="99"/>
      <c r="S134" s="99"/>
      <c r="T134" s="99"/>
      <c r="U134" s="99"/>
      <c r="V134" s="99"/>
      <c r="W134" s="99"/>
      <c r="X134" s="99"/>
      <c r="Y134" s="99"/>
      <c r="Z134" s="99"/>
    </row>
    <row r="135" spans="1:26" ht="12.75" customHeight="1" x14ac:dyDescent="0.2">
      <c r="A135" s="118"/>
      <c r="B135" s="118"/>
      <c r="C135" s="99"/>
      <c r="D135" s="119"/>
      <c r="E135" s="119"/>
      <c r="F135" s="119"/>
      <c r="G135" s="99"/>
      <c r="H135" s="99"/>
      <c r="I135" s="99"/>
      <c r="J135" s="99"/>
      <c r="K135" s="99"/>
      <c r="L135" s="99"/>
      <c r="M135" s="99"/>
      <c r="N135" s="99"/>
      <c r="O135" s="99"/>
      <c r="P135" s="99"/>
      <c r="Q135" s="99"/>
      <c r="R135" s="99"/>
      <c r="S135" s="99"/>
      <c r="T135" s="99"/>
      <c r="U135" s="99"/>
      <c r="V135" s="99"/>
      <c r="W135" s="99"/>
      <c r="X135" s="99"/>
      <c r="Y135" s="99"/>
      <c r="Z135" s="99"/>
    </row>
    <row r="136" spans="1:26" ht="12.75" customHeight="1" x14ac:dyDescent="0.2">
      <c r="A136" s="118"/>
      <c r="B136" s="118"/>
      <c r="C136" s="99"/>
      <c r="D136" s="119"/>
      <c r="E136" s="119"/>
      <c r="F136" s="119"/>
      <c r="G136" s="99"/>
      <c r="H136" s="99"/>
      <c r="I136" s="99"/>
      <c r="J136" s="99"/>
      <c r="K136" s="99"/>
      <c r="L136" s="99"/>
      <c r="M136" s="99"/>
      <c r="N136" s="99"/>
      <c r="O136" s="99"/>
      <c r="P136" s="99"/>
      <c r="Q136" s="99"/>
      <c r="R136" s="99"/>
      <c r="S136" s="99"/>
      <c r="T136" s="99"/>
      <c r="U136" s="99"/>
      <c r="V136" s="99"/>
      <c r="W136" s="99"/>
      <c r="X136" s="99"/>
      <c r="Y136" s="99"/>
      <c r="Z136" s="99"/>
    </row>
    <row r="137" spans="1:26" ht="12.75" customHeight="1" x14ac:dyDescent="0.2">
      <c r="A137" s="118"/>
      <c r="B137" s="118"/>
      <c r="C137" s="99"/>
      <c r="D137" s="119"/>
      <c r="E137" s="119"/>
      <c r="F137" s="119"/>
      <c r="G137" s="99"/>
      <c r="H137" s="99"/>
      <c r="I137" s="99"/>
      <c r="J137" s="99"/>
      <c r="K137" s="99"/>
      <c r="L137" s="99"/>
      <c r="M137" s="99"/>
      <c r="N137" s="99"/>
      <c r="O137" s="99"/>
      <c r="P137" s="99"/>
      <c r="Q137" s="99"/>
      <c r="R137" s="99"/>
      <c r="S137" s="99"/>
      <c r="T137" s="99"/>
      <c r="U137" s="99"/>
      <c r="V137" s="99"/>
      <c r="W137" s="99"/>
      <c r="X137" s="99"/>
      <c r="Y137" s="99"/>
      <c r="Z137" s="99"/>
    </row>
    <row r="138" spans="1:26" ht="12.75" customHeight="1" x14ac:dyDescent="0.2">
      <c r="A138" s="118"/>
      <c r="B138" s="118"/>
      <c r="C138" s="99"/>
      <c r="D138" s="119"/>
      <c r="E138" s="119"/>
      <c r="F138" s="119"/>
      <c r="G138" s="99"/>
      <c r="H138" s="99"/>
      <c r="I138" s="99"/>
      <c r="J138" s="99"/>
      <c r="K138" s="99"/>
      <c r="L138" s="99"/>
      <c r="M138" s="99"/>
      <c r="N138" s="99"/>
      <c r="O138" s="99"/>
      <c r="P138" s="99"/>
      <c r="Q138" s="99"/>
      <c r="R138" s="99"/>
      <c r="S138" s="99"/>
      <c r="T138" s="99"/>
      <c r="U138" s="99"/>
      <c r="V138" s="99"/>
      <c r="W138" s="99"/>
      <c r="X138" s="99"/>
      <c r="Y138" s="99"/>
      <c r="Z138" s="99"/>
    </row>
    <row r="139" spans="1:26" ht="12.75" customHeight="1" x14ac:dyDescent="0.2">
      <c r="A139" s="118"/>
      <c r="B139" s="118"/>
      <c r="C139" s="99"/>
      <c r="D139" s="119"/>
      <c r="E139" s="119"/>
      <c r="F139" s="119"/>
      <c r="G139" s="99"/>
      <c r="H139" s="99"/>
      <c r="I139" s="99"/>
      <c r="J139" s="99"/>
      <c r="K139" s="99"/>
      <c r="L139" s="99"/>
      <c r="M139" s="99"/>
      <c r="N139" s="99"/>
      <c r="O139" s="99"/>
      <c r="P139" s="99"/>
      <c r="Q139" s="99"/>
      <c r="R139" s="99"/>
      <c r="S139" s="99"/>
      <c r="T139" s="99"/>
      <c r="U139" s="99"/>
      <c r="V139" s="99"/>
      <c r="W139" s="99"/>
      <c r="X139" s="99"/>
      <c r="Y139" s="99"/>
      <c r="Z139" s="99"/>
    </row>
    <row r="140" spans="1:26" ht="12.75" customHeight="1" x14ac:dyDescent="0.2">
      <c r="A140" s="118"/>
      <c r="B140" s="118"/>
      <c r="C140" s="99"/>
      <c r="D140" s="119"/>
      <c r="E140" s="119"/>
      <c r="F140" s="119"/>
      <c r="G140" s="99"/>
      <c r="H140" s="99"/>
      <c r="I140" s="99"/>
      <c r="J140" s="99"/>
      <c r="K140" s="99"/>
      <c r="L140" s="99"/>
      <c r="M140" s="99"/>
      <c r="N140" s="99"/>
      <c r="O140" s="99"/>
      <c r="P140" s="99"/>
      <c r="Q140" s="99"/>
      <c r="R140" s="99"/>
      <c r="S140" s="99"/>
      <c r="T140" s="99"/>
      <c r="U140" s="99"/>
      <c r="V140" s="99"/>
      <c r="W140" s="99"/>
      <c r="X140" s="99"/>
      <c r="Y140" s="99"/>
      <c r="Z140" s="99"/>
    </row>
    <row r="141" spans="1:26" ht="12.75" customHeight="1" x14ac:dyDescent="0.2">
      <c r="A141" s="118"/>
      <c r="B141" s="118"/>
      <c r="C141" s="99"/>
      <c r="D141" s="119"/>
      <c r="E141" s="119"/>
      <c r="F141" s="119"/>
      <c r="G141" s="99"/>
      <c r="H141" s="99"/>
      <c r="I141" s="99"/>
      <c r="J141" s="99"/>
      <c r="K141" s="99"/>
      <c r="L141" s="99"/>
      <c r="M141" s="99"/>
      <c r="N141" s="99"/>
      <c r="O141" s="99"/>
      <c r="P141" s="99"/>
      <c r="Q141" s="99"/>
      <c r="R141" s="99"/>
      <c r="S141" s="99"/>
      <c r="T141" s="99"/>
      <c r="U141" s="99"/>
      <c r="V141" s="99"/>
      <c r="W141" s="99"/>
      <c r="X141" s="99"/>
      <c r="Y141" s="99"/>
      <c r="Z141" s="99"/>
    </row>
    <row r="142" spans="1:26" ht="12.75" customHeight="1" x14ac:dyDescent="0.2">
      <c r="A142" s="118"/>
      <c r="B142" s="118"/>
      <c r="C142" s="99"/>
      <c r="D142" s="119"/>
      <c r="E142" s="119"/>
      <c r="F142" s="119"/>
      <c r="G142" s="99"/>
      <c r="H142" s="99"/>
      <c r="I142" s="99"/>
      <c r="J142" s="99"/>
      <c r="K142" s="99"/>
      <c r="L142" s="99"/>
      <c r="M142" s="99"/>
      <c r="N142" s="99"/>
      <c r="O142" s="99"/>
      <c r="P142" s="99"/>
      <c r="Q142" s="99"/>
      <c r="R142" s="99"/>
      <c r="S142" s="99"/>
      <c r="T142" s="99"/>
      <c r="U142" s="99"/>
      <c r="V142" s="99"/>
      <c r="W142" s="99"/>
      <c r="X142" s="99"/>
      <c r="Y142" s="99"/>
      <c r="Z142" s="99"/>
    </row>
    <row r="143" spans="1:26" ht="12.75" customHeight="1" x14ac:dyDescent="0.2">
      <c r="A143" s="118"/>
      <c r="B143" s="118"/>
      <c r="C143" s="99"/>
      <c r="D143" s="119"/>
      <c r="E143" s="119"/>
      <c r="F143" s="119"/>
      <c r="G143" s="99"/>
      <c r="H143" s="99"/>
      <c r="I143" s="99"/>
      <c r="J143" s="99"/>
      <c r="K143" s="99"/>
      <c r="L143" s="99"/>
      <c r="M143" s="99"/>
      <c r="N143" s="99"/>
      <c r="O143" s="99"/>
      <c r="P143" s="99"/>
      <c r="Q143" s="99"/>
      <c r="R143" s="99"/>
      <c r="S143" s="99"/>
      <c r="T143" s="99"/>
      <c r="U143" s="99"/>
      <c r="V143" s="99"/>
      <c r="W143" s="99"/>
      <c r="X143" s="99"/>
      <c r="Y143" s="99"/>
      <c r="Z143" s="99"/>
    </row>
    <row r="144" spans="1:26" ht="12.75" customHeight="1" x14ac:dyDescent="0.2">
      <c r="A144" s="118"/>
      <c r="B144" s="118"/>
      <c r="C144" s="99"/>
      <c r="D144" s="119"/>
      <c r="E144" s="119"/>
      <c r="F144" s="119"/>
      <c r="G144" s="99"/>
      <c r="H144" s="99"/>
      <c r="I144" s="99"/>
      <c r="J144" s="99"/>
      <c r="K144" s="99"/>
      <c r="L144" s="99"/>
      <c r="M144" s="99"/>
      <c r="N144" s="99"/>
      <c r="O144" s="99"/>
      <c r="P144" s="99"/>
      <c r="Q144" s="99"/>
      <c r="R144" s="99"/>
      <c r="S144" s="99"/>
      <c r="T144" s="99"/>
      <c r="U144" s="99"/>
      <c r="V144" s="99"/>
      <c r="W144" s="99"/>
      <c r="X144" s="99"/>
      <c r="Y144" s="99"/>
      <c r="Z144" s="99"/>
    </row>
    <row r="145" spans="1:26" ht="12.75" customHeight="1" x14ac:dyDescent="0.2">
      <c r="A145" s="118"/>
      <c r="B145" s="118"/>
      <c r="C145" s="99"/>
      <c r="D145" s="119"/>
      <c r="E145" s="119"/>
      <c r="F145" s="119"/>
      <c r="G145" s="99"/>
      <c r="H145" s="99"/>
      <c r="I145" s="99"/>
      <c r="J145" s="99"/>
      <c r="K145" s="99"/>
      <c r="L145" s="99"/>
      <c r="M145" s="99"/>
      <c r="N145" s="99"/>
      <c r="O145" s="99"/>
      <c r="P145" s="99"/>
      <c r="Q145" s="99"/>
      <c r="R145" s="99"/>
      <c r="S145" s="99"/>
      <c r="T145" s="99"/>
      <c r="U145" s="99"/>
      <c r="V145" s="99"/>
      <c r="W145" s="99"/>
      <c r="X145" s="99"/>
      <c r="Y145" s="99"/>
      <c r="Z145" s="99"/>
    </row>
    <row r="146" spans="1:26" ht="12.75" customHeight="1" x14ac:dyDescent="0.2">
      <c r="A146" s="118"/>
      <c r="B146" s="118"/>
      <c r="C146" s="99"/>
      <c r="D146" s="119"/>
      <c r="E146" s="119"/>
      <c r="F146" s="119"/>
      <c r="G146" s="99"/>
      <c r="H146" s="99"/>
      <c r="I146" s="99"/>
      <c r="J146" s="99"/>
      <c r="K146" s="99"/>
      <c r="L146" s="99"/>
      <c r="M146" s="99"/>
      <c r="N146" s="99"/>
      <c r="O146" s="99"/>
      <c r="P146" s="99"/>
      <c r="Q146" s="99"/>
      <c r="R146" s="99"/>
      <c r="S146" s="99"/>
      <c r="T146" s="99"/>
      <c r="U146" s="99"/>
      <c r="V146" s="99"/>
      <c r="W146" s="99"/>
      <c r="X146" s="99"/>
      <c r="Y146" s="99"/>
      <c r="Z146" s="99"/>
    </row>
    <row r="147" spans="1:26" ht="12.75" customHeight="1" x14ac:dyDescent="0.2">
      <c r="A147" s="118"/>
      <c r="B147" s="118"/>
      <c r="C147" s="99"/>
      <c r="D147" s="119"/>
      <c r="E147" s="119"/>
      <c r="F147" s="119"/>
      <c r="G147" s="99"/>
      <c r="H147" s="99"/>
      <c r="I147" s="99"/>
      <c r="J147" s="99"/>
      <c r="K147" s="99"/>
      <c r="L147" s="99"/>
      <c r="M147" s="99"/>
      <c r="N147" s="99"/>
      <c r="O147" s="99"/>
      <c r="P147" s="99"/>
      <c r="Q147" s="99"/>
      <c r="R147" s="99"/>
      <c r="S147" s="99"/>
      <c r="T147" s="99"/>
      <c r="U147" s="99"/>
      <c r="V147" s="99"/>
      <c r="W147" s="99"/>
      <c r="X147" s="99"/>
      <c r="Y147" s="99"/>
      <c r="Z147" s="99"/>
    </row>
    <row r="148" spans="1:26" ht="12.75" customHeight="1" x14ac:dyDescent="0.2">
      <c r="A148" s="118"/>
      <c r="B148" s="118"/>
      <c r="C148" s="99"/>
      <c r="D148" s="119"/>
      <c r="E148" s="119"/>
      <c r="F148" s="119"/>
      <c r="G148" s="99"/>
      <c r="H148" s="99"/>
      <c r="I148" s="99"/>
      <c r="J148" s="99"/>
      <c r="K148" s="99"/>
      <c r="L148" s="99"/>
      <c r="M148" s="99"/>
      <c r="N148" s="99"/>
      <c r="O148" s="99"/>
      <c r="P148" s="99"/>
      <c r="Q148" s="99"/>
      <c r="R148" s="99"/>
      <c r="S148" s="99"/>
      <c r="T148" s="99"/>
      <c r="U148" s="99"/>
      <c r="V148" s="99"/>
      <c r="W148" s="99"/>
      <c r="X148" s="99"/>
      <c r="Y148" s="99"/>
      <c r="Z148" s="99"/>
    </row>
    <row r="149" spans="1:26" ht="12.75" customHeight="1" x14ac:dyDescent="0.2">
      <c r="A149" s="118"/>
      <c r="B149" s="118"/>
      <c r="C149" s="99"/>
      <c r="D149" s="119"/>
      <c r="E149" s="119"/>
      <c r="F149" s="119"/>
      <c r="G149" s="99"/>
      <c r="H149" s="99"/>
      <c r="I149" s="99"/>
      <c r="J149" s="99"/>
      <c r="K149" s="99"/>
      <c r="L149" s="99"/>
      <c r="M149" s="99"/>
      <c r="N149" s="99"/>
      <c r="O149" s="99"/>
      <c r="P149" s="99"/>
      <c r="Q149" s="99"/>
      <c r="R149" s="99"/>
      <c r="S149" s="99"/>
      <c r="T149" s="99"/>
      <c r="U149" s="99"/>
      <c r="V149" s="99"/>
      <c r="W149" s="99"/>
      <c r="X149" s="99"/>
      <c r="Y149" s="99"/>
      <c r="Z149" s="99"/>
    </row>
    <row r="150" spans="1:26" ht="12.75" customHeight="1" x14ac:dyDescent="0.2">
      <c r="A150" s="118"/>
      <c r="B150" s="118"/>
      <c r="C150" s="99"/>
      <c r="D150" s="119"/>
      <c r="E150" s="119"/>
      <c r="F150" s="119"/>
      <c r="G150" s="99"/>
      <c r="H150" s="99"/>
      <c r="I150" s="99"/>
      <c r="J150" s="99"/>
      <c r="K150" s="99"/>
      <c r="L150" s="99"/>
      <c r="M150" s="99"/>
      <c r="N150" s="99"/>
      <c r="O150" s="99"/>
      <c r="P150" s="99"/>
      <c r="Q150" s="99"/>
      <c r="R150" s="99"/>
      <c r="S150" s="99"/>
      <c r="T150" s="99"/>
      <c r="U150" s="99"/>
      <c r="V150" s="99"/>
      <c r="W150" s="99"/>
      <c r="X150" s="99"/>
      <c r="Y150" s="99"/>
      <c r="Z150" s="99"/>
    </row>
    <row r="151" spans="1:26" ht="12.75" customHeight="1" x14ac:dyDescent="0.2">
      <c r="A151" s="118"/>
      <c r="B151" s="118"/>
      <c r="C151" s="99"/>
      <c r="D151" s="119"/>
      <c r="E151" s="119"/>
      <c r="F151" s="119"/>
      <c r="G151" s="99"/>
      <c r="H151" s="99"/>
      <c r="I151" s="99"/>
      <c r="J151" s="99"/>
      <c r="K151" s="99"/>
      <c r="L151" s="99"/>
      <c r="M151" s="99"/>
      <c r="N151" s="99"/>
      <c r="O151" s="99"/>
      <c r="P151" s="99"/>
      <c r="Q151" s="99"/>
      <c r="R151" s="99"/>
      <c r="S151" s="99"/>
      <c r="T151" s="99"/>
      <c r="U151" s="99"/>
      <c r="V151" s="99"/>
      <c r="W151" s="99"/>
      <c r="X151" s="99"/>
      <c r="Y151" s="99"/>
      <c r="Z151" s="99"/>
    </row>
    <row r="152" spans="1:26" ht="12.75" customHeight="1" x14ac:dyDescent="0.2">
      <c r="A152" s="118"/>
      <c r="B152" s="118"/>
      <c r="C152" s="99"/>
      <c r="D152" s="119"/>
      <c r="E152" s="119"/>
      <c r="F152" s="119"/>
      <c r="G152" s="99"/>
      <c r="H152" s="99"/>
      <c r="I152" s="99"/>
      <c r="J152" s="99"/>
      <c r="K152" s="99"/>
      <c r="L152" s="99"/>
      <c r="M152" s="99"/>
      <c r="N152" s="99"/>
      <c r="O152" s="99"/>
      <c r="P152" s="99"/>
      <c r="Q152" s="99"/>
      <c r="R152" s="99"/>
      <c r="S152" s="99"/>
      <c r="T152" s="99"/>
      <c r="U152" s="99"/>
      <c r="V152" s="99"/>
      <c r="W152" s="99"/>
      <c r="X152" s="99"/>
      <c r="Y152" s="99"/>
      <c r="Z152" s="99"/>
    </row>
    <row r="153" spans="1:26" ht="12.75" customHeight="1" x14ac:dyDescent="0.2">
      <c r="A153" s="118"/>
      <c r="B153" s="118"/>
      <c r="C153" s="99"/>
      <c r="D153" s="119"/>
      <c r="E153" s="119"/>
      <c r="F153" s="119"/>
      <c r="G153" s="99"/>
      <c r="H153" s="99"/>
      <c r="I153" s="99"/>
      <c r="J153" s="99"/>
      <c r="K153" s="99"/>
      <c r="L153" s="99"/>
      <c r="M153" s="99"/>
      <c r="N153" s="99"/>
      <c r="O153" s="99"/>
      <c r="P153" s="99"/>
      <c r="Q153" s="99"/>
      <c r="R153" s="99"/>
      <c r="S153" s="99"/>
      <c r="T153" s="99"/>
      <c r="U153" s="99"/>
      <c r="V153" s="99"/>
      <c r="W153" s="99"/>
      <c r="X153" s="99"/>
      <c r="Y153" s="99"/>
      <c r="Z153" s="99"/>
    </row>
    <row r="154" spans="1:26" ht="12.75" customHeight="1" x14ac:dyDescent="0.2">
      <c r="A154" s="118"/>
      <c r="B154" s="118"/>
      <c r="C154" s="99"/>
      <c r="D154" s="119"/>
      <c r="E154" s="119"/>
      <c r="F154" s="119"/>
      <c r="G154" s="99"/>
      <c r="H154" s="99"/>
      <c r="I154" s="99"/>
      <c r="J154" s="99"/>
      <c r="K154" s="99"/>
      <c r="L154" s="99"/>
      <c r="M154" s="99"/>
      <c r="N154" s="99"/>
      <c r="O154" s="99"/>
      <c r="P154" s="99"/>
      <c r="Q154" s="99"/>
      <c r="R154" s="99"/>
      <c r="S154" s="99"/>
      <c r="T154" s="99"/>
      <c r="U154" s="99"/>
      <c r="V154" s="99"/>
      <c r="W154" s="99"/>
      <c r="X154" s="99"/>
      <c r="Y154" s="99"/>
      <c r="Z154" s="99"/>
    </row>
    <row r="155" spans="1:26" ht="12.75" customHeight="1" x14ac:dyDescent="0.2">
      <c r="A155" s="118"/>
      <c r="B155" s="118"/>
      <c r="C155" s="99"/>
      <c r="D155" s="119"/>
      <c r="E155" s="119"/>
      <c r="F155" s="119"/>
      <c r="G155" s="99"/>
      <c r="H155" s="99"/>
      <c r="I155" s="99"/>
      <c r="J155" s="99"/>
      <c r="K155" s="99"/>
      <c r="L155" s="99"/>
      <c r="M155" s="99"/>
      <c r="N155" s="99"/>
      <c r="O155" s="99"/>
      <c r="P155" s="99"/>
      <c r="Q155" s="99"/>
      <c r="R155" s="99"/>
      <c r="S155" s="99"/>
      <c r="T155" s="99"/>
      <c r="U155" s="99"/>
      <c r="V155" s="99"/>
      <c r="W155" s="99"/>
      <c r="X155" s="99"/>
      <c r="Y155" s="99"/>
      <c r="Z155" s="99"/>
    </row>
    <row r="156" spans="1:26" ht="12.75" customHeight="1" x14ac:dyDescent="0.2">
      <c r="A156" s="118"/>
      <c r="B156" s="118"/>
      <c r="C156" s="99"/>
      <c r="D156" s="119"/>
      <c r="E156" s="119"/>
      <c r="F156" s="119"/>
      <c r="G156" s="99"/>
      <c r="H156" s="99"/>
      <c r="I156" s="99"/>
      <c r="J156" s="99"/>
      <c r="K156" s="99"/>
      <c r="L156" s="99"/>
      <c r="M156" s="99"/>
      <c r="N156" s="99"/>
      <c r="O156" s="99"/>
      <c r="P156" s="99"/>
      <c r="Q156" s="99"/>
      <c r="R156" s="99"/>
      <c r="S156" s="99"/>
      <c r="T156" s="99"/>
      <c r="U156" s="99"/>
      <c r="V156" s="99"/>
      <c r="W156" s="99"/>
      <c r="X156" s="99"/>
      <c r="Y156" s="99"/>
      <c r="Z156" s="99"/>
    </row>
    <row r="157" spans="1:26" ht="12.75" customHeight="1" x14ac:dyDescent="0.2">
      <c r="A157" s="118"/>
      <c r="B157" s="118"/>
      <c r="C157" s="99"/>
      <c r="D157" s="119"/>
      <c r="E157" s="119"/>
      <c r="F157" s="119"/>
      <c r="G157" s="99"/>
      <c r="H157" s="99"/>
      <c r="I157" s="99"/>
      <c r="J157" s="99"/>
      <c r="K157" s="99"/>
      <c r="L157" s="99"/>
      <c r="M157" s="99"/>
      <c r="N157" s="99"/>
      <c r="O157" s="99"/>
      <c r="P157" s="99"/>
      <c r="Q157" s="99"/>
      <c r="R157" s="99"/>
      <c r="S157" s="99"/>
      <c r="T157" s="99"/>
      <c r="U157" s="99"/>
      <c r="V157" s="99"/>
      <c r="W157" s="99"/>
      <c r="X157" s="99"/>
      <c r="Y157" s="99"/>
      <c r="Z157" s="99"/>
    </row>
    <row r="158" spans="1:26" ht="12.75" customHeight="1" x14ac:dyDescent="0.2">
      <c r="A158" s="118"/>
      <c r="B158" s="118"/>
      <c r="C158" s="99"/>
      <c r="D158" s="119"/>
      <c r="E158" s="119"/>
      <c r="F158" s="119"/>
      <c r="G158" s="99"/>
      <c r="H158" s="99"/>
      <c r="I158" s="99"/>
      <c r="J158" s="99"/>
      <c r="K158" s="99"/>
      <c r="L158" s="99"/>
      <c r="M158" s="99"/>
      <c r="N158" s="99"/>
      <c r="O158" s="99"/>
      <c r="P158" s="99"/>
      <c r="Q158" s="99"/>
      <c r="R158" s="99"/>
      <c r="S158" s="99"/>
      <c r="T158" s="99"/>
      <c r="U158" s="99"/>
      <c r="V158" s="99"/>
      <c r="W158" s="99"/>
      <c r="X158" s="99"/>
      <c r="Y158" s="99"/>
      <c r="Z158" s="99"/>
    </row>
    <row r="159" spans="1:26" ht="12.75" customHeight="1" x14ac:dyDescent="0.2">
      <c r="A159" s="118"/>
      <c r="B159" s="118"/>
      <c r="C159" s="99"/>
      <c r="D159" s="119"/>
      <c r="E159" s="119"/>
      <c r="F159" s="119"/>
      <c r="G159" s="99"/>
      <c r="H159" s="99"/>
      <c r="I159" s="99"/>
      <c r="J159" s="99"/>
      <c r="K159" s="99"/>
      <c r="L159" s="99"/>
      <c r="M159" s="99"/>
      <c r="N159" s="99"/>
      <c r="O159" s="99"/>
      <c r="P159" s="99"/>
      <c r="Q159" s="99"/>
      <c r="R159" s="99"/>
      <c r="S159" s="99"/>
      <c r="T159" s="99"/>
      <c r="U159" s="99"/>
      <c r="V159" s="99"/>
      <c r="W159" s="99"/>
      <c r="X159" s="99"/>
      <c r="Y159" s="99"/>
      <c r="Z159" s="99"/>
    </row>
    <row r="160" spans="1:26" ht="12.75" customHeight="1" x14ac:dyDescent="0.2">
      <c r="A160" s="118"/>
      <c r="B160" s="118"/>
      <c r="C160" s="99"/>
      <c r="D160" s="119"/>
      <c r="E160" s="119"/>
      <c r="F160" s="119"/>
      <c r="G160" s="99"/>
      <c r="H160" s="99"/>
      <c r="I160" s="99"/>
      <c r="J160" s="99"/>
      <c r="K160" s="99"/>
      <c r="L160" s="99"/>
      <c r="M160" s="99"/>
      <c r="N160" s="99"/>
      <c r="O160" s="99"/>
      <c r="P160" s="99"/>
      <c r="Q160" s="99"/>
      <c r="R160" s="99"/>
      <c r="S160" s="99"/>
      <c r="T160" s="99"/>
      <c r="U160" s="99"/>
      <c r="V160" s="99"/>
      <c r="W160" s="99"/>
      <c r="X160" s="99"/>
      <c r="Y160" s="99"/>
      <c r="Z160" s="99"/>
    </row>
    <row r="161" spans="1:26" ht="12.75" customHeight="1" x14ac:dyDescent="0.2">
      <c r="A161" s="118"/>
      <c r="B161" s="118"/>
      <c r="C161" s="99"/>
      <c r="D161" s="119"/>
      <c r="E161" s="119"/>
      <c r="F161" s="119"/>
      <c r="G161" s="99"/>
      <c r="H161" s="99"/>
      <c r="I161" s="99"/>
      <c r="J161" s="99"/>
      <c r="K161" s="99"/>
      <c r="L161" s="99"/>
      <c r="M161" s="99"/>
      <c r="N161" s="99"/>
      <c r="O161" s="99"/>
      <c r="P161" s="99"/>
      <c r="Q161" s="99"/>
      <c r="R161" s="99"/>
      <c r="S161" s="99"/>
      <c r="T161" s="99"/>
      <c r="U161" s="99"/>
      <c r="V161" s="99"/>
      <c r="W161" s="99"/>
      <c r="X161" s="99"/>
      <c r="Y161" s="99"/>
      <c r="Z161" s="99"/>
    </row>
    <row r="162" spans="1:26" ht="12.75" customHeight="1" x14ac:dyDescent="0.2">
      <c r="A162" s="118"/>
      <c r="B162" s="118"/>
      <c r="C162" s="99"/>
      <c r="D162" s="119"/>
      <c r="E162" s="119"/>
      <c r="F162" s="119"/>
      <c r="G162" s="99"/>
      <c r="H162" s="99"/>
      <c r="I162" s="99"/>
      <c r="J162" s="99"/>
      <c r="K162" s="99"/>
      <c r="L162" s="99"/>
      <c r="M162" s="99"/>
      <c r="N162" s="99"/>
      <c r="O162" s="99"/>
      <c r="P162" s="99"/>
      <c r="Q162" s="99"/>
      <c r="R162" s="99"/>
      <c r="S162" s="99"/>
      <c r="T162" s="99"/>
      <c r="U162" s="99"/>
      <c r="V162" s="99"/>
      <c r="W162" s="99"/>
      <c r="X162" s="99"/>
      <c r="Y162" s="99"/>
      <c r="Z162" s="99"/>
    </row>
    <row r="163" spans="1:26" ht="12.75" customHeight="1" x14ac:dyDescent="0.2">
      <c r="A163" s="118"/>
      <c r="B163" s="118"/>
      <c r="C163" s="99"/>
      <c r="D163" s="119"/>
      <c r="E163" s="119"/>
      <c r="F163" s="119"/>
      <c r="G163" s="99"/>
      <c r="H163" s="99"/>
      <c r="I163" s="99"/>
      <c r="J163" s="99"/>
      <c r="K163" s="99"/>
      <c r="L163" s="99"/>
      <c r="M163" s="99"/>
      <c r="N163" s="99"/>
      <c r="O163" s="99"/>
      <c r="P163" s="99"/>
      <c r="Q163" s="99"/>
      <c r="R163" s="99"/>
      <c r="S163" s="99"/>
      <c r="T163" s="99"/>
      <c r="U163" s="99"/>
      <c r="V163" s="99"/>
      <c r="W163" s="99"/>
      <c r="X163" s="99"/>
      <c r="Y163" s="99"/>
      <c r="Z163" s="99"/>
    </row>
    <row r="164" spans="1:26" ht="12.75" customHeight="1" x14ac:dyDescent="0.2">
      <c r="A164" s="118"/>
      <c r="B164" s="118"/>
      <c r="C164" s="99"/>
      <c r="D164" s="119"/>
      <c r="E164" s="119"/>
      <c r="F164" s="119"/>
      <c r="G164" s="99"/>
      <c r="H164" s="99"/>
      <c r="I164" s="99"/>
      <c r="J164" s="99"/>
      <c r="K164" s="99"/>
      <c r="L164" s="99"/>
      <c r="M164" s="99"/>
      <c r="N164" s="99"/>
      <c r="O164" s="99"/>
      <c r="P164" s="99"/>
      <c r="Q164" s="99"/>
      <c r="R164" s="99"/>
      <c r="S164" s="99"/>
      <c r="T164" s="99"/>
      <c r="U164" s="99"/>
      <c r="V164" s="99"/>
      <c r="W164" s="99"/>
      <c r="X164" s="99"/>
      <c r="Y164" s="99"/>
      <c r="Z164" s="99"/>
    </row>
    <row r="165" spans="1:26" ht="12.75" customHeight="1" x14ac:dyDescent="0.2">
      <c r="A165" s="118"/>
      <c r="B165" s="118"/>
      <c r="C165" s="99"/>
      <c r="D165" s="119"/>
      <c r="E165" s="119"/>
      <c r="F165" s="119"/>
      <c r="G165" s="99"/>
      <c r="H165" s="99"/>
      <c r="I165" s="99"/>
      <c r="J165" s="99"/>
      <c r="K165" s="99"/>
      <c r="L165" s="99"/>
      <c r="M165" s="99"/>
      <c r="N165" s="99"/>
      <c r="O165" s="99"/>
      <c r="P165" s="99"/>
      <c r="Q165" s="99"/>
      <c r="R165" s="99"/>
      <c r="S165" s="99"/>
      <c r="T165" s="99"/>
      <c r="U165" s="99"/>
      <c r="V165" s="99"/>
      <c r="W165" s="99"/>
      <c r="X165" s="99"/>
      <c r="Y165" s="99"/>
      <c r="Z165" s="99"/>
    </row>
    <row r="166" spans="1:26" ht="12.75" customHeight="1" x14ac:dyDescent="0.2">
      <c r="A166" s="118"/>
      <c r="B166" s="118"/>
      <c r="C166" s="99"/>
      <c r="D166" s="119"/>
      <c r="E166" s="119"/>
      <c r="F166" s="119"/>
      <c r="G166" s="99"/>
      <c r="H166" s="99"/>
      <c r="I166" s="99"/>
      <c r="J166" s="99"/>
      <c r="K166" s="99"/>
      <c r="L166" s="99"/>
      <c r="M166" s="99"/>
      <c r="N166" s="99"/>
      <c r="O166" s="99"/>
      <c r="P166" s="99"/>
      <c r="Q166" s="99"/>
      <c r="R166" s="99"/>
      <c r="S166" s="99"/>
      <c r="T166" s="99"/>
      <c r="U166" s="99"/>
      <c r="V166" s="99"/>
      <c r="W166" s="99"/>
      <c r="X166" s="99"/>
      <c r="Y166" s="99"/>
      <c r="Z166" s="99"/>
    </row>
    <row r="167" spans="1:26" ht="12.75" customHeight="1" x14ac:dyDescent="0.2">
      <c r="A167" s="118"/>
      <c r="B167" s="118"/>
      <c r="C167" s="99"/>
      <c r="D167" s="119"/>
      <c r="E167" s="119"/>
      <c r="F167" s="119"/>
      <c r="G167" s="99"/>
      <c r="H167" s="99"/>
      <c r="I167" s="99"/>
      <c r="J167" s="99"/>
      <c r="K167" s="99"/>
      <c r="L167" s="99"/>
      <c r="M167" s="99"/>
      <c r="N167" s="99"/>
      <c r="O167" s="99"/>
      <c r="P167" s="99"/>
      <c r="Q167" s="99"/>
      <c r="R167" s="99"/>
      <c r="S167" s="99"/>
      <c r="T167" s="99"/>
      <c r="U167" s="99"/>
      <c r="V167" s="99"/>
      <c r="W167" s="99"/>
      <c r="X167" s="99"/>
      <c r="Y167" s="99"/>
      <c r="Z167" s="99"/>
    </row>
    <row r="168" spans="1:26" ht="12.75" customHeight="1" x14ac:dyDescent="0.2">
      <c r="A168" s="118"/>
      <c r="B168" s="118"/>
      <c r="C168" s="99"/>
      <c r="D168" s="119"/>
      <c r="E168" s="119"/>
      <c r="F168" s="119"/>
      <c r="G168" s="99"/>
      <c r="H168" s="99"/>
      <c r="I168" s="99"/>
      <c r="J168" s="99"/>
      <c r="K168" s="99"/>
      <c r="L168" s="99"/>
      <c r="M168" s="99"/>
      <c r="N168" s="99"/>
      <c r="O168" s="99"/>
      <c r="P168" s="99"/>
      <c r="Q168" s="99"/>
      <c r="R168" s="99"/>
      <c r="S168" s="99"/>
      <c r="T168" s="99"/>
      <c r="U168" s="99"/>
      <c r="V168" s="99"/>
      <c r="W168" s="99"/>
      <c r="X168" s="99"/>
      <c r="Y168" s="99"/>
      <c r="Z168" s="99"/>
    </row>
    <row r="169" spans="1:26" ht="12.75" customHeight="1" x14ac:dyDescent="0.2">
      <c r="A169" s="118"/>
      <c r="B169" s="118"/>
      <c r="C169" s="99"/>
      <c r="D169" s="119"/>
      <c r="E169" s="119"/>
      <c r="F169" s="119"/>
      <c r="G169" s="99"/>
      <c r="H169" s="99"/>
      <c r="I169" s="99"/>
      <c r="J169" s="99"/>
      <c r="K169" s="99"/>
      <c r="L169" s="99"/>
      <c r="M169" s="99"/>
      <c r="N169" s="99"/>
      <c r="O169" s="99"/>
      <c r="P169" s="99"/>
      <c r="Q169" s="99"/>
      <c r="R169" s="99"/>
      <c r="S169" s="99"/>
      <c r="T169" s="99"/>
      <c r="U169" s="99"/>
      <c r="V169" s="99"/>
      <c r="W169" s="99"/>
      <c r="X169" s="99"/>
      <c r="Y169" s="99"/>
      <c r="Z169" s="99"/>
    </row>
    <row r="170" spans="1:26" ht="12.75" customHeight="1" x14ac:dyDescent="0.2">
      <c r="A170" s="118"/>
      <c r="B170" s="118"/>
      <c r="C170" s="99"/>
      <c r="D170" s="119"/>
      <c r="E170" s="119"/>
      <c r="F170" s="119"/>
      <c r="G170" s="99"/>
      <c r="H170" s="99"/>
      <c r="I170" s="99"/>
      <c r="J170" s="99"/>
      <c r="K170" s="99"/>
      <c r="L170" s="99"/>
      <c r="M170" s="99"/>
      <c r="N170" s="99"/>
      <c r="O170" s="99"/>
      <c r="P170" s="99"/>
      <c r="Q170" s="99"/>
      <c r="R170" s="99"/>
      <c r="S170" s="99"/>
      <c r="T170" s="99"/>
      <c r="U170" s="99"/>
      <c r="V170" s="99"/>
      <c r="W170" s="99"/>
      <c r="X170" s="99"/>
      <c r="Y170" s="99"/>
      <c r="Z170" s="99"/>
    </row>
    <row r="171" spans="1:26" ht="12.75" customHeight="1" x14ac:dyDescent="0.2">
      <c r="A171" s="118"/>
      <c r="B171" s="118"/>
      <c r="C171" s="99"/>
      <c r="D171" s="119"/>
      <c r="E171" s="119"/>
      <c r="F171" s="119"/>
      <c r="G171" s="99"/>
      <c r="H171" s="99"/>
      <c r="I171" s="99"/>
      <c r="J171" s="99"/>
      <c r="K171" s="99"/>
      <c r="L171" s="99"/>
      <c r="M171" s="99"/>
      <c r="N171" s="99"/>
      <c r="O171" s="99"/>
      <c r="P171" s="99"/>
      <c r="Q171" s="99"/>
      <c r="R171" s="99"/>
      <c r="S171" s="99"/>
      <c r="T171" s="99"/>
      <c r="U171" s="99"/>
      <c r="V171" s="99"/>
      <c r="W171" s="99"/>
      <c r="X171" s="99"/>
      <c r="Y171" s="99"/>
      <c r="Z171" s="99"/>
    </row>
    <row r="172" spans="1:26" ht="12.75" customHeight="1" x14ac:dyDescent="0.2">
      <c r="A172" s="118"/>
      <c r="B172" s="118"/>
      <c r="C172" s="99"/>
      <c r="D172" s="119"/>
      <c r="E172" s="119"/>
      <c r="F172" s="119"/>
      <c r="G172" s="99"/>
      <c r="H172" s="99"/>
      <c r="I172" s="99"/>
      <c r="J172" s="99"/>
      <c r="K172" s="99"/>
      <c r="L172" s="99"/>
      <c r="M172" s="99"/>
      <c r="N172" s="99"/>
      <c r="O172" s="99"/>
      <c r="P172" s="99"/>
      <c r="Q172" s="99"/>
      <c r="R172" s="99"/>
      <c r="S172" s="99"/>
      <c r="T172" s="99"/>
      <c r="U172" s="99"/>
      <c r="V172" s="99"/>
      <c r="W172" s="99"/>
      <c r="X172" s="99"/>
      <c r="Y172" s="99"/>
      <c r="Z172" s="99"/>
    </row>
    <row r="173" spans="1:26" ht="12.75" customHeight="1" x14ac:dyDescent="0.2">
      <c r="A173" s="118"/>
      <c r="B173" s="118"/>
      <c r="C173" s="99"/>
      <c r="D173" s="119"/>
      <c r="E173" s="119"/>
      <c r="F173" s="119"/>
      <c r="G173" s="99"/>
      <c r="H173" s="99"/>
      <c r="I173" s="99"/>
      <c r="J173" s="99"/>
      <c r="K173" s="99"/>
      <c r="L173" s="99"/>
      <c r="M173" s="99"/>
      <c r="N173" s="99"/>
      <c r="O173" s="99"/>
      <c r="P173" s="99"/>
      <c r="Q173" s="99"/>
      <c r="R173" s="99"/>
      <c r="S173" s="99"/>
      <c r="T173" s="99"/>
      <c r="U173" s="99"/>
      <c r="V173" s="99"/>
      <c r="W173" s="99"/>
      <c r="X173" s="99"/>
      <c r="Y173" s="99"/>
      <c r="Z173" s="99"/>
    </row>
    <row r="174" spans="1:26" ht="12.75" customHeight="1" x14ac:dyDescent="0.2">
      <c r="A174" s="118"/>
      <c r="B174" s="118"/>
      <c r="C174" s="99"/>
      <c r="D174" s="119"/>
      <c r="E174" s="119"/>
      <c r="F174" s="119"/>
      <c r="G174" s="99"/>
      <c r="H174" s="99"/>
      <c r="I174" s="99"/>
      <c r="J174" s="99"/>
      <c r="K174" s="99"/>
      <c r="L174" s="99"/>
      <c r="M174" s="99"/>
      <c r="N174" s="99"/>
      <c r="O174" s="99"/>
      <c r="P174" s="99"/>
      <c r="Q174" s="99"/>
      <c r="R174" s="99"/>
      <c r="S174" s="99"/>
      <c r="T174" s="99"/>
      <c r="U174" s="99"/>
      <c r="V174" s="99"/>
      <c r="W174" s="99"/>
      <c r="X174" s="99"/>
      <c r="Y174" s="99"/>
      <c r="Z174" s="99"/>
    </row>
    <row r="175" spans="1:26" ht="12.75" customHeight="1" x14ac:dyDescent="0.2">
      <c r="A175" s="118"/>
      <c r="B175" s="118"/>
      <c r="C175" s="99"/>
      <c r="D175" s="119"/>
      <c r="E175" s="119"/>
      <c r="F175" s="119"/>
      <c r="G175" s="99"/>
      <c r="H175" s="99"/>
      <c r="I175" s="99"/>
      <c r="J175" s="99"/>
      <c r="K175" s="99"/>
      <c r="L175" s="99"/>
      <c r="M175" s="99"/>
      <c r="N175" s="99"/>
      <c r="O175" s="99"/>
      <c r="P175" s="99"/>
      <c r="Q175" s="99"/>
      <c r="R175" s="99"/>
      <c r="S175" s="99"/>
      <c r="T175" s="99"/>
      <c r="U175" s="99"/>
      <c r="V175" s="99"/>
      <c r="W175" s="99"/>
      <c r="X175" s="99"/>
      <c r="Y175" s="99"/>
      <c r="Z175" s="99"/>
    </row>
    <row r="176" spans="1:26" ht="12.75" customHeight="1" x14ac:dyDescent="0.2">
      <c r="A176" s="118"/>
      <c r="B176" s="118"/>
      <c r="C176" s="99"/>
      <c r="D176" s="119"/>
      <c r="E176" s="119"/>
      <c r="F176" s="119"/>
      <c r="G176" s="99"/>
      <c r="H176" s="99"/>
      <c r="I176" s="99"/>
      <c r="J176" s="99"/>
      <c r="K176" s="99"/>
      <c r="L176" s="99"/>
      <c r="M176" s="99"/>
      <c r="N176" s="99"/>
      <c r="O176" s="99"/>
      <c r="P176" s="99"/>
      <c r="Q176" s="99"/>
      <c r="R176" s="99"/>
      <c r="S176" s="99"/>
      <c r="T176" s="99"/>
      <c r="U176" s="99"/>
      <c r="V176" s="99"/>
      <c r="W176" s="99"/>
      <c r="X176" s="99"/>
      <c r="Y176" s="99"/>
      <c r="Z176" s="99"/>
    </row>
    <row r="177" spans="1:26" ht="12.75" customHeight="1" x14ac:dyDescent="0.2">
      <c r="A177" s="118"/>
      <c r="B177" s="118"/>
      <c r="C177" s="99"/>
      <c r="D177" s="119"/>
      <c r="E177" s="119"/>
      <c r="F177" s="119"/>
      <c r="G177" s="99"/>
      <c r="H177" s="99"/>
      <c r="I177" s="99"/>
      <c r="J177" s="99"/>
      <c r="K177" s="99"/>
      <c r="L177" s="99"/>
      <c r="M177" s="99"/>
      <c r="N177" s="99"/>
      <c r="O177" s="99"/>
      <c r="P177" s="99"/>
      <c r="Q177" s="99"/>
      <c r="R177" s="99"/>
      <c r="S177" s="99"/>
      <c r="T177" s="99"/>
      <c r="U177" s="99"/>
      <c r="V177" s="99"/>
      <c r="W177" s="99"/>
      <c r="X177" s="99"/>
      <c r="Y177" s="99"/>
      <c r="Z177" s="99"/>
    </row>
    <row r="178" spans="1:26" ht="12.75" customHeight="1" x14ac:dyDescent="0.2">
      <c r="A178" s="118"/>
      <c r="B178" s="118"/>
      <c r="C178" s="99"/>
      <c r="D178" s="119"/>
      <c r="E178" s="119"/>
      <c r="F178" s="119"/>
      <c r="G178" s="99"/>
      <c r="H178" s="99"/>
      <c r="I178" s="99"/>
      <c r="J178" s="99"/>
      <c r="K178" s="99"/>
      <c r="L178" s="99"/>
      <c r="M178" s="99"/>
      <c r="N178" s="99"/>
      <c r="O178" s="99"/>
      <c r="P178" s="99"/>
      <c r="Q178" s="99"/>
      <c r="R178" s="99"/>
      <c r="S178" s="99"/>
      <c r="T178" s="99"/>
      <c r="U178" s="99"/>
      <c r="V178" s="99"/>
      <c r="W178" s="99"/>
      <c r="X178" s="99"/>
      <c r="Y178" s="99"/>
      <c r="Z178" s="99"/>
    </row>
    <row r="179" spans="1:26" ht="12.75" customHeight="1" x14ac:dyDescent="0.2">
      <c r="A179" s="118"/>
      <c r="B179" s="118"/>
      <c r="C179" s="99"/>
      <c r="D179" s="119"/>
      <c r="E179" s="119"/>
      <c r="F179" s="119"/>
      <c r="G179" s="99"/>
      <c r="H179" s="99"/>
      <c r="I179" s="99"/>
      <c r="J179" s="99"/>
      <c r="K179" s="99"/>
      <c r="L179" s="99"/>
      <c r="M179" s="99"/>
      <c r="N179" s="99"/>
      <c r="O179" s="99"/>
      <c r="P179" s="99"/>
      <c r="Q179" s="99"/>
      <c r="R179" s="99"/>
      <c r="S179" s="99"/>
      <c r="T179" s="99"/>
      <c r="U179" s="99"/>
      <c r="V179" s="99"/>
      <c r="W179" s="99"/>
      <c r="X179" s="99"/>
      <c r="Y179" s="99"/>
      <c r="Z179" s="99"/>
    </row>
    <row r="180" spans="1:26" ht="12.75" customHeight="1" x14ac:dyDescent="0.2">
      <c r="A180" s="118"/>
      <c r="B180" s="118"/>
      <c r="C180" s="99"/>
      <c r="D180" s="119"/>
      <c r="E180" s="119"/>
      <c r="F180" s="119"/>
      <c r="G180" s="99"/>
      <c r="H180" s="99"/>
      <c r="I180" s="99"/>
      <c r="J180" s="99"/>
      <c r="K180" s="99"/>
      <c r="L180" s="99"/>
      <c r="M180" s="99"/>
      <c r="N180" s="99"/>
      <c r="O180" s="99"/>
      <c r="P180" s="99"/>
      <c r="Q180" s="99"/>
      <c r="R180" s="99"/>
      <c r="S180" s="99"/>
      <c r="T180" s="99"/>
      <c r="U180" s="99"/>
      <c r="V180" s="99"/>
      <c r="W180" s="99"/>
      <c r="X180" s="99"/>
      <c r="Y180" s="99"/>
      <c r="Z180" s="99"/>
    </row>
    <row r="181" spans="1:26" ht="12.75" customHeight="1" x14ac:dyDescent="0.2">
      <c r="A181" s="118"/>
      <c r="B181" s="118"/>
      <c r="C181" s="99"/>
      <c r="D181" s="119"/>
      <c r="E181" s="119"/>
      <c r="F181" s="119"/>
      <c r="G181" s="99"/>
      <c r="H181" s="99"/>
      <c r="I181" s="99"/>
      <c r="J181" s="99"/>
      <c r="K181" s="99"/>
      <c r="L181" s="99"/>
      <c r="M181" s="99"/>
      <c r="N181" s="99"/>
      <c r="O181" s="99"/>
      <c r="P181" s="99"/>
      <c r="Q181" s="99"/>
      <c r="R181" s="99"/>
      <c r="S181" s="99"/>
      <c r="T181" s="99"/>
      <c r="U181" s="99"/>
      <c r="V181" s="99"/>
      <c r="W181" s="99"/>
      <c r="X181" s="99"/>
      <c r="Y181" s="99"/>
      <c r="Z181" s="99"/>
    </row>
    <row r="182" spans="1:26" ht="12.75" customHeight="1" x14ac:dyDescent="0.2">
      <c r="A182" s="118"/>
      <c r="B182" s="118"/>
      <c r="C182" s="99"/>
      <c r="D182" s="119"/>
      <c r="E182" s="119"/>
      <c r="F182" s="119"/>
      <c r="G182" s="99"/>
      <c r="H182" s="99"/>
      <c r="I182" s="99"/>
      <c r="J182" s="99"/>
      <c r="K182" s="99"/>
      <c r="L182" s="99"/>
      <c r="M182" s="99"/>
      <c r="N182" s="99"/>
      <c r="O182" s="99"/>
      <c r="P182" s="99"/>
      <c r="Q182" s="99"/>
      <c r="R182" s="99"/>
      <c r="S182" s="99"/>
      <c r="T182" s="99"/>
      <c r="U182" s="99"/>
      <c r="V182" s="99"/>
      <c r="W182" s="99"/>
      <c r="X182" s="99"/>
      <c r="Y182" s="99"/>
      <c r="Z182" s="99"/>
    </row>
    <row r="183" spans="1:26" ht="12.75" customHeight="1" x14ac:dyDescent="0.2">
      <c r="A183" s="118"/>
      <c r="B183" s="118"/>
      <c r="C183" s="99"/>
      <c r="D183" s="119"/>
      <c r="E183" s="119"/>
      <c r="F183" s="119"/>
      <c r="G183" s="99"/>
      <c r="H183" s="99"/>
      <c r="I183" s="99"/>
      <c r="J183" s="99"/>
      <c r="K183" s="99"/>
      <c r="L183" s="99"/>
      <c r="M183" s="99"/>
      <c r="N183" s="99"/>
      <c r="O183" s="99"/>
      <c r="P183" s="99"/>
      <c r="Q183" s="99"/>
      <c r="R183" s="99"/>
      <c r="S183" s="99"/>
      <c r="T183" s="99"/>
      <c r="U183" s="99"/>
      <c r="V183" s="99"/>
      <c r="W183" s="99"/>
      <c r="X183" s="99"/>
      <c r="Y183" s="99"/>
      <c r="Z183" s="99"/>
    </row>
    <row r="184" spans="1:26" ht="12.75" customHeight="1" x14ac:dyDescent="0.2">
      <c r="A184" s="118"/>
      <c r="B184" s="118"/>
      <c r="C184" s="99"/>
      <c r="D184" s="119"/>
      <c r="E184" s="119"/>
      <c r="F184" s="119"/>
      <c r="G184" s="99"/>
      <c r="H184" s="99"/>
      <c r="I184" s="99"/>
      <c r="J184" s="99"/>
      <c r="K184" s="99"/>
      <c r="L184" s="99"/>
      <c r="M184" s="99"/>
      <c r="N184" s="99"/>
      <c r="O184" s="99"/>
      <c r="P184" s="99"/>
      <c r="Q184" s="99"/>
      <c r="R184" s="99"/>
      <c r="S184" s="99"/>
      <c r="T184" s="99"/>
      <c r="U184" s="99"/>
      <c r="V184" s="99"/>
      <c r="W184" s="99"/>
      <c r="X184" s="99"/>
      <c r="Y184" s="99"/>
      <c r="Z184" s="99"/>
    </row>
    <row r="185" spans="1:26" ht="12.75" customHeight="1" x14ac:dyDescent="0.2">
      <c r="A185" s="118"/>
      <c r="B185" s="118"/>
      <c r="C185" s="99"/>
      <c r="D185" s="119"/>
      <c r="E185" s="119"/>
      <c r="F185" s="119"/>
      <c r="G185" s="99"/>
      <c r="H185" s="99"/>
      <c r="I185" s="99"/>
      <c r="J185" s="99"/>
      <c r="K185" s="99"/>
      <c r="L185" s="99"/>
      <c r="M185" s="99"/>
      <c r="N185" s="99"/>
      <c r="O185" s="99"/>
      <c r="P185" s="99"/>
      <c r="Q185" s="99"/>
      <c r="R185" s="99"/>
      <c r="S185" s="99"/>
      <c r="T185" s="99"/>
      <c r="U185" s="99"/>
      <c r="V185" s="99"/>
      <c r="W185" s="99"/>
      <c r="X185" s="99"/>
      <c r="Y185" s="99"/>
      <c r="Z185" s="99"/>
    </row>
    <row r="186" spans="1:26" ht="12.75" customHeight="1" x14ac:dyDescent="0.2">
      <c r="A186" s="118"/>
      <c r="B186" s="118"/>
      <c r="C186" s="99"/>
      <c r="D186" s="119"/>
      <c r="E186" s="119"/>
      <c r="F186" s="119"/>
      <c r="G186" s="99"/>
      <c r="H186" s="99"/>
      <c r="I186" s="99"/>
      <c r="J186" s="99"/>
      <c r="K186" s="99"/>
      <c r="L186" s="99"/>
      <c r="M186" s="99"/>
      <c r="N186" s="99"/>
      <c r="O186" s="99"/>
      <c r="P186" s="99"/>
      <c r="Q186" s="99"/>
      <c r="R186" s="99"/>
      <c r="S186" s="99"/>
      <c r="T186" s="99"/>
      <c r="U186" s="99"/>
      <c r="V186" s="99"/>
      <c r="W186" s="99"/>
      <c r="X186" s="99"/>
      <c r="Y186" s="99"/>
      <c r="Z186" s="99"/>
    </row>
    <row r="187" spans="1:26" ht="12.75" customHeight="1" x14ac:dyDescent="0.2">
      <c r="A187" s="118"/>
      <c r="B187" s="118"/>
      <c r="C187" s="99"/>
      <c r="D187" s="119"/>
      <c r="E187" s="119"/>
      <c r="F187" s="119"/>
      <c r="G187" s="99"/>
      <c r="H187" s="99"/>
      <c r="I187" s="99"/>
      <c r="J187" s="99"/>
      <c r="K187" s="99"/>
      <c r="L187" s="99"/>
      <c r="M187" s="99"/>
      <c r="N187" s="99"/>
      <c r="O187" s="99"/>
      <c r="P187" s="99"/>
      <c r="Q187" s="99"/>
      <c r="R187" s="99"/>
      <c r="S187" s="99"/>
      <c r="T187" s="99"/>
      <c r="U187" s="99"/>
      <c r="V187" s="99"/>
      <c r="W187" s="99"/>
      <c r="X187" s="99"/>
      <c r="Y187" s="99"/>
      <c r="Z187" s="99"/>
    </row>
    <row r="188" spans="1:26" ht="12.75" customHeight="1" x14ac:dyDescent="0.2">
      <c r="A188" s="118"/>
      <c r="B188" s="118"/>
      <c r="C188" s="99"/>
      <c r="D188" s="119"/>
      <c r="E188" s="119"/>
      <c r="F188" s="119"/>
      <c r="G188" s="99"/>
      <c r="H188" s="99"/>
      <c r="I188" s="99"/>
      <c r="J188" s="99"/>
      <c r="K188" s="99"/>
      <c r="L188" s="99"/>
      <c r="M188" s="99"/>
      <c r="N188" s="99"/>
      <c r="O188" s="99"/>
      <c r="P188" s="99"/>
      <c r="Q188" s="99"/>
      <c r="R188" s="99"/>
      <c r="S188" s="99"/>
      <c r="T188" s="99"/>
      <c r="U188" s="99"/>
      <c r="V188" s="99"/>
      <c r="W188" s="99"/>
      <c r="X188" s="99"/>
      <c r="Y188" s="99"/>
      <c r="Z188" s="99"/>
    </row>
    <row r="189" spans="1:26" ht="12.75" customHeight="1" x14ac:dyDescent="0.2">
      <c r="A189" s="118"/>
      <c r="B189" s="118"/>
      <c r="C189" s="99"/>
      <c r="D189" s="119"/>
      <c r="E189" s="119"/>
      <c r="F189" s="119"/>
      <c r="G189" s="99"/>
      <c r="H189" s="99"/>
      <c r="I189" s="99"/>
      <c r="J189" s="99"/>
      <c r="K189" s="99"/>
      <c r="L189" s="99"/>
      <c r="M189" s="99"/>
      <c r="N189" s="99"/>
      <c r="O189" s="99"/>
      <c r="P189" s="99"/>
      <c r="Q189" s="99"/>
      <c r="R189" s="99"/>
      <c r="S189" s="99"/>
      <c r="T189" s="99"/>
      <c r="U189" s="99"/>
      <c r="V189" s="99"/>
      <c r="W189" s="99"/>
      <c r="X189" s="99"/>
      <c r="Y189" s="99"/>
      <c r="Z189" s="99"/>
    </row>
    <row r="190" spans="1:26" ht="12.75" customHeight="1" x14ac:dyDescent="0.2">
      <c r="A190" s="118"/>
      <c r="B190" s="118"/>
      <c r="C190" s="99"/>
      <c r="D190" s="119"/>
      <c r="E190" s="119"/>
      <c r="F190" s="119"/>
      <c r="G190" s="99"/>
      <c r="H190" s="99"/>
      <c r="I190" s="99"/>
      <c r="J190" s="99"/>
      <c r="K190" s="99"/>
      <c r="L190" s="99"/>
      <c r="M190" s="99"/>
      <c r="N190" s="99"/>
      <c r="O190" s="99"/>
      <c r="P190" s="99"/>
      <c r="Q190" s="99"/>
      <c r="R190" s="99"/>
      <c r="S190" s="99"/>
      <c r="T190" s="99"/>
      <c r="U190" s="99"/>
      <c r="V190" s="99"/>
      <c r="W190" s="99"/>
      <c r="X190" s="99"/>
      <c r="Y190" s="99"/>
      <c r="Z190" s="99"/>
    </row>
    <row r="191" spans="1:26" ht="12.75" customHeight="1" x14ac:dyDescent="0.2">
      <c r="A191" s="118"/>
      <c r="B191" s="118"/>
      <c r="C191" s="99"/>
      <c r="D191" s="119"/>
      <c r="E191" s="119"/>
      <c r="F191" s="119"/>
      <c r="G191" s="99"/>
      <c r="H191" s="99"/>
      <c r="I191" s="99"/>
      <c r="J191" s="99"/>
      <c r="K191" s="99"/>
      <c r="L191" s="99"/>
      <c r="M191" s="99"/>
      <c r="N191" s="99"/>
      <c r="O191" s="99"/>
      <c r="P191" s="99"/>
      <c r="Q191" s="99"/>
      <c r="R191" s="99"/>
      <c r="S191" s="99"/>
      <c r="T191" s="99"/>
      <c r="U191" s="99"/>
      <c r="V191" s="99"/>
      <c r="W191" s="99"/>
      <c r="X191" s="99"/>
      <c r="Y191" s="99"/>
      <c r="Z191" s="99"/>
    </row>
    <row r="192" spans="1:26" ht="12.75" customHeight="1" x14ac:dyDescent="0.2">
      <c r="A192" s="118"/>
      <c r="B192" s="118"/>
      <c r="C192" s="99"/>
      <c r="D192" s="119"/>
      <c r="E192" s="119"/>
      <c r="F192" s="119"/>
      <c r="G192" s="99"/>
      <c r="H192" s="99"/>
      <c r="I192" s="99"/>
      <c r="J192" s="99"/>
      <c r="K192" s="99"/>
      <c r="L192" s="99"/>
      <c r="M192" s="99"/>
      <c r="N192" s="99"/>
      <c r="O192" s="99"/>
      <c r="P192" s="99"/>
      <c r="Q192" s="99"/>
      <c r="R192" s="99"/>
      <c r="S192" s="99"/>
      <c r="T192" s="99"/>
      <c r="U192" s="99"/>
      <c r="V192" s="99"/>
      <c r="W192" s="99"/>
      <c r="X192" s="99"/>
      <c r="Y192" s="99"/>
      <c r="Z192" s="99"/>
    </row>
    <row r="193" spans="1:26" ht="12.75" customHeight="1" x14ac:dyDescent="0.2">
      <c r="A193" s="118"/>
      <c r="B193" s="118"/>
      <c r="C193" s="99"/>
      <c r="D193" s="119"/>
      <c r="E193" s="119"/>
      <c r="F193" s="119"/>
      <c r="G193" s="99"/>
      <c r="H193" s="99"/>
      <c r="I193" s="99"/>
      <c r="J193" s="99"/>
      <c r="K193" s="99"/>
      <c r="L193" s="99"/>
      <c r="M193" s="99"/>
      <c r="N193" s="99"/>
      <c r="O193" s="99"/>
      <c r="P193" s="99"/>
      <c r="Q193" s="99"/>
      <c r="R193" s="99"/>
      <c r="S193" s="99"/>
      <c r="T193" s="99"/>
      <c r="U193" s="99"/>
      <c r="V193" s="99"/>
      <c r="W193" s="99"/>
      <c r="X193" s="99"/>
      <c r="Y193" s="99"/>
      <c r="Z193" s="99"/>
    </row>
    <row r="194" spans="1:26" ht="12.75" customHeight="1" x14ac:dyDescent="0.2">
      <c r="A194" s="118"/>
      <c r="B194" s="118"/>
      <c r="C194" s="99"/>
      <c r="D194" s="119"/>
      <c r="E194" s="119"/>
      <c r="F194" s="119"/>
      <c r="G194" s="99"/>
      <c r="H194" s="99"/>
      <c r="I194" s="99"/>
      <c r="J194" s="99"/>
      <c r="K194" s="99"/>
      <c r="L194" s="99"/>
      <c r="M194" s="99"/>
      <c r="N194" s="99"/>
      <c r="O194" s="99"/>
      <c r="P194" s="99"/>
      <c r="Q194" s="99"/>
      <c r="R194" s="99"/>
      <c r="S194" s="99"/>
      <c r="T194" s="99"/>
      <c r="U194" s="99"/>
      <c r="V194" s="99"/>
      <c r="W194" s="99"/>
      <c r="X194" s="99"/>
      <c r="Y194" s="99"/>
      <c r="Z194" s="99"/>
    </row>
    <row r="195" spans="1:26" ht="12.75" customHeight="1" x14ac:dyDescent="0.2">
      <c r="A195" s="118"/>
      <c r="B195" s="118"/>
      <c r="C195" s="99"/>
      <c r="D195" s="119"/>
      <c r="E195" s="119"/>
      <c r="F195" s="119"/>
      <c r="G195" s="99"/>
      <c r="H195" s="99"/>
      <c r="I195" s="99"/>
      <c r="J195" s="99"/>
      <c r="K195" s="99"/>
      <c r="L195" s="99"/>
      <c r="M195" s="99"/>
      <c r="N195" s="99"/>
      <c r="O195" s="99"/>
      <c r="P195" s="99"/>
      <c r="Q195" s="99"/>
      <c r="R195" s="99"/>
      <c r="S195" s="99"/>
      <c r="T195" s="99"/>
      <c r="U195" s="99"/>
      <c r="V195" s="99"/>
      <c r="W195" s="99"/>
      <c r="X195" s="99"/>
      <c r="Y195" s="99"/>
      <c r="Z195" s="99"/>
    </row>
    <row r="196" spans="1:26" ht="12.75" customHeight="1" x14ac:dyDescent="0.2">
      <c r="A196" s="118"/>
      <c r="B196" s="118"/>
      <c r="C196" s="99"/>
      <c r="D196" s="119"/>
      <c r="E196" s="119"/>
      <c r="F196" s="119"/>
      <c r="G196" s="99"/>
      <c r="H196" s="99"/>
      <c r="I196" s="99"/>
      <c r="J196" s="99"/>
      <c r="K196" s="99"/>
      <c r="L196" s="99"/>
      <c r="M196" s="99"/>
      <c r="N196" s="99"/>
      <c r="O196" s="99"/>
      <c r="P196" s="99"/>
      <c r="Q196" s="99"/>
      <c r="R196" s="99"/>
      <c r="S196" s="99"/>
      <c r="T196" s="99"/>
      <c r="U196" s="99"/>
      <c r="V196" s="99"/>
      <c r="W196" s="99"/>
      <c r="X196" s="99"/>
      <c r="Y196" s="99"/>
      <c r="Z196" s="99"/>
    </row>
    <row r="197" spans="1:26" ht="12.75" customHeight="1" x14ac:dyDescent="0.2">
      <c r="A197" s="118"/>
      <c r="B197" s="118"/>
      <c r="C197" s="99"/>
      <c r="D197" s="119"/>
      <c r="E197" s="119"/>
      <c r="F197" s="119"/>
      <c r="G197" s="99"/>
      <c r="H197" s="99"/>
      <c r="I197" s="99"/>
      <c r="J197" s="99"/>
      <c r="K197" s="99"/>
      <c r="L197" s="99"/>
      <c r="M197" s="99"/>
      <c r="N197" s="99"/>
      <c r="O197" s="99"/>
      <c r="P197" s="99"/>
      <c r="Q197" s="99"/>
      <c r="R197" s="99"/>
      <c r="S197" s="99"/>
      <c r="T197" s="99"/>
      <c r="U197" s="99"/>
      <c r="V197" s="99"/>
      <c r="W197" s="99"/>
      <c r="X197" s="99"/>
      <c r="Y197" s="99"/>
      <c r="Z197" s="99"/>
    </row>
    <row r="198" spans="1:26" ht="12.75" customHeight="1" x14ac:dyDescent="0.2">
      <c r="A198" s="118"/>
      <c r="B198" s="118"/>
      <c r="C198" s="99"/>
      <c r="D198" s="119"/>
      <c r="E198" s="119"/>
      <c r="F198" s="119"/>
      <c r="G198" s="99"/>
      <c r="H198" s="99"/>
      <c r="I198" s="99"/>
      <c r="J198" s="99"/>
      <c r="K198" s="99"/>
      <c r="L198" s="99"/>
      <c r="M198" s="99"/>
      <c r="N198" s="99"/>
      <c r="O198" s="99"/>
      <c r="P198" s="99"/>
      <c r="Q198" s="99"/>
      <c r="R198" s="99"/>
      <c r="S198" s="99"/>
      <c r="T198" s="99"/>
      <c r="U198" s="99"/>
      <c r="V198" s="99"/>
      <c r="W198" s="99"/>
      <c r="X198" s="99"/>
      <c r="Y198" s="99"/>
      <c r="Z198" s="99"/>
    </row>
    <row r="199" spans="1:26" ht="12.75" customHeight="1" x14ac:dyDescent="0.2">
      <c r="A199" s="118"/>
      <c r="B199" s="118"/>
      <c r="C199" s="99"/>
      <c r="D199" s="119"/>
      <c r="E199" s="119"/>
      <c r="F199" s="119"/>
      <c r="G199" s="99"/>
      <c r="H199" s="99"/>
      <c r="I199" s="99"/>
      <c r="J199" s="99"/>
      <c r="K199" s="99"/>
      <c r="L199" s="99"/>
      <c r="M199" s="99"/>
      <c r="N199" s="99"/>
      <c r="O199" s="99"/>
      <c r="P199" s="99"/>
      <c r="Q199" s="99"/>
      <c r="R199" s="99"/>
      <c r="S199" s="99"/>
      <c r="T199" s="99"/>
      <c r="U199" s="99"/>
      <c r="V199" s="99"/>
      <c r="W199" s="99"/>
      <c r="X199" s="99"/>
      <c r="Y199" s="99"/>
      <c r="Z199" s="99"/>
    </row>
    <row r="200" spans="1:26" ht="12.75" customHeight="1" x14ac:dyDescent="0.2">
      <c r="A200" s="118"/>
      <c r="B200" s="118"/>
      <c r="C200" s="99"/>
      <c r="D200" s="119"/>
      <c r="E200" s="119"/>
      <c r="F200" s="119"/>
      <c r="G200" s="99"/>
      <c r="H200" s="99"/>
      <c r="I200" s="99"/>
      <c r="J200" s="99"/>
      <c r="K200" s="99"/>
      <c r="L200" s="99"/>
      <c r="M200" s="99"/>
      <c r="N200" s="99"/>
      <c r="O200" s="99"/>
      <c r="P200" s="99"/>
      <c r="Q200" s="99"/>
      <c r="R200" s="99"/>
      <c r="S200" s="99"/>
      <c r="T200" s="99"/>
      <c r="U200" s="99"/>
      <c r="V200" s="99"/>
      <c r="W200" s="99"/>
      <c r="X200" s="99"/>
      <c r="Y200" s="99"/>
      <c r="Z200" s="99"/>
    </row>
    <row r="201" spans="1:26" ht="12.75" customHeight="1" x14ac:dyDescent="0.2">
      <c r="A201" s="118"/>
      <c r="B201" s="118"/>
      <c r="C201" s="99"/>
      <c r="D201" s="119"/>
      <c r="E201" s="119"/>
      <c r="F201" s="119"/>
      <c r="G201" s="99"/>
      <c r="H201" s="99"/>
      <c r="I201" s="99"/>
      <c r="J201" s="99"/>
      <c r="K201" s="99"/>
      <c r="L201" s="99"/>
      <c r="M201" s="99"/>
      <c r="N201" s="99"/>
      <c r="O201" s="99"/>
      <c r="P201" s="99"/>
      <c r="Q201" s="99"/>
      <c r="R201" s="99"/>
      <c r="S201" s="99"/>
      <c r="T201" s="99"/>
      <c r="U201" s="99"/>
      <c r="V201" s="99"/>
      <c r="W201" s="99"/>
      <c r="X201" s="99"/>
      <c r="Y201" s="99"/>
      <c r="Z201" s="99"/>
    </row>
    <row r="202" spans="1:26" ht="12.75" customHeight="1" x14ac:dyDescent="0.2">
      <c r="A202" s="118"/>
      <c r="B202" s="118"/>
      <c r="C202" s="99"/>
      <c r="D202" s="119"/>
      <c r="E202" s="119"/>
      <c r="F202" s="119"/>
      <c r="G202" s="99"/>
      <c r="H202" s="99"/>
      <c r="I202" s="99"/>
      <c r="J202" s="99"/>
      <c r="K202" s="99"/>
      <c r="L202" s="99"/>
      <c r="M202" s="99"/>
      <c r="N202" s="99"/>
      <c r="O202" s="99"/>
      <c r="P202" s="99"/>
      <c r="Q202" s="99"/>
      <c r="R202" s="99"/>
      <c r="S202" s="99"/>
      <c r="T202" s="99"/>
      <c r="U202" s="99"/>
      <c r="V202" s="99"/>
      <c r="W202" s="99"/>
      <c r="X202" s="99"/>
      <c r="Y202" s="99"/>
      <c r="Z202" s="99"/>
    </row>
    <row r="203" spans="1:26" ht="12.75" customHeight="1" x14ac:dyDescent="0.2">
      <c r="A203" s="118"/>
      <c r="B203" s="118"/>
      <c r="C203" s="99"/>
      <c r="D203" s="119"/>
      <c r="E203" s="119"/>
      <c r="F203" s="119"/>
      <c r="G203" s="99"/>
      <c r="H203" s="99"/>
      <c r="I203" s="99"/>
      <c r="J203" s="99"/>
      <c r="K203" s="99"/>
      <c r="L203" s="99"/>
      <c r="M203" s="99"/>
      <c r="N203" s="99"/>
      <c r="O203" s="99"/>
      <c r="P203" s="99"/>
      <c r="Q203" s="99"/>
      <c r="R203" s="99"/>
      <c r="S203" s="99"/>
      <c r="T203" s="99"/>
      <c r="U203" s="99"/>
      <c r="V203" s="99"/>
      <c r="W203" s="99"/>
      <c r="X203" s="99"/>
      <c r="Y203" s="99"/>
      <c r="Z203" s="99"/>
    </row>
    <row r="204" spans="1:26" ht="12.75" customHeight="1" x14ac:dyDescent="0.2">
      <c r="A204" s="118"/>
      <c r="B204" s="118"/>
      <c r="C204" s="99"/>
      <c r="D204" s="119"/>
      <c r="E204" s="119"/>
      <c r="F204" s="119"/>
      <c r="G204" s="99"/>
      <c r="H204" s="99"/>
      <c r="I204" s="99"/>
      <c r="J204" s="99"/>
      <c r="K204" s="99"/>
      <c r="L204" s="99"/>
      <c r="M204" s="99"/>
      <c r="N204" s="99"/>
      <c r="O204" s="99"/>
      <c r="P204" s="99"/>
      <c r="Q204" s="99"/>
      <c r="R204" s="99"/>
      <c r="S204" s="99"/>
      <c r="T204" s="99"/>
      <c r="U204" s="99"/>
      <c r="V204" s="99"/>
      <c r="W204" s="99"/>
      <c r="X204" s="99"/>
      <c r="Y204" s="99"/>
      <c r="Z204" s="99"/>
    </row>
    <row r="205" spans="1:26" ht="12.75" customHeight="1" x14ac:dyDescent="0.2">
      <c r="A205" s="118"/>
      <c r="B205" s="118"/>
      <c r="C205" s="99"/>
      <c r="D205" s="119"/>
      <c r="E205" s="119"/>
      <c r="F205" s="119"/>
      <c r="G205" s="99"/>
      <c r="H205" s="99"/>
      <c r="I205" s="99"/>
      <c r="J205" s="99"/>
      <c r="K205" s="99"/>
      <c r="L205" s="99"/>
      <c r="M205" s="99"/>
      <c r="N205" s="99"/>
      <c r="O205" s="99"/>
      <c r="P205" s="99"/>
      <c r="Q205" s="99"/>
      <c r="R205" s="99"/>
      <c r="S205" s="99"/>
      <c r="T205" s="99"/>
      <c r="U205" s="99"/>
      <c r="V205" s="99"/>
      <c r="W205" s="99"/>
      <c r="X205" s="99"/>
      <c r="Y205" s="99"/>
      <c r="Z205" s="99"/>
    </row>
    <row r="206" spans="1:26" ht="12.75" customHeight="1" x14ac:dyDescent="0.2">
      <c r="A206" s="118"/>
      <c r="B206" s="118"/>
      <c r="C206" s="99"/>
      <c r="D206" s="119"/>
      <c r="E206" s="119"/>
      <c r="F206" s="119"/>
      <c r="G206" s="99"/>
      <c r="H206" s="99"/>
      <c r="I206" s="99"/>
      <c r="J206" s="99"/>
      <c r="K206" s="99"/>
      <c r="L206" s="99"/>
      <c r="M206" s="99"/>
      <c r="N206" s="99"/>
      <c r="O206" s="99"/>
      <c r="P206" s="99"/>
      <c r="Q206" s="99"/>
      <c r="R206" s="99"/>
      <c r="S206" s="99"/>
      <c r="T206" s="99"/>
      <c r="U206" s="99"/>
      <c r="V206" s="99"/>
      <c r="W206" s="99"/>
      <c r="X206" s="99"/>
      <c r="Y206" s="99"/>
      <c r="Z206" s="99"/>
    </row>
    <row r="207" spans="1:26" ht="12.75" customHeight="1" x14ac:dyDescent="0.2">
      <c r="A207" s="118"/>
      <c r="B207" s="118"/>
      <c r="C207" s="99"/>
      <c r="D207" s="119"/>
      <c r="E207" s="119"/>
      <c r="F207" s="119"/>
      <c r="G207" s="99"/>
      <c r="H207" s="99"/>
      <c r="I207" s="99"/>
      <c r="J207" s="99"/>
      <c r="K207" s="99"/>
      <c r="L207" s="99"/>
      <c r="M207" s="99"/>
      <c r="N207" s="99"/>
      <c r="O207" s="99"/>
      <c r="P207" s="99"/>
      <c r="Q207" s="99"/>
      <c r="R207" s="99"/>
      <c r="S207" s="99"/>
      <c r="T207" s="99"/>
      <c r="U207" s="99"/>
      <c r="V207" s="99"/>
      <c r="W207" s="99"/>
      <c r="X207" s="99"/>
      <c r="Y207" s="99"/>
      <c r="Z207" s="99"/>
    </row>
    <row r="208" spans="1:26" ht="12.75" customHeight="1" x14ac:dyDescent="0.2">
      <c r="A208" s="118"/>
      <c r="B208" s="118"/>
      <c r="C208" s="99"/>
      <c r="D208" s="119"/>
      <c r="E208" s="119"/>
      <c r="F208" s="119"/>
      <c r="G208" s="99"/>
      <c r="H208" s="99"/>
      <c r="I208" s="99"/>
      <c r="J208" s="99"/>
      <c r="K208" s="99"/>
      <c r="L208" s="99"/>
      <c r="M208" s="99"/>
      <c r="N208" s="99"/>
      <c r="O208" s="99"/>
      <c r="P208" s="99"/>
      <c r="Q208" s="99"/>
      <c r="R208" s="99"/>
      <c r="S208" s="99"/>
      <c r="T208" s="99"/>
      <c r="U208" s="99"/>
      <c r="V208" s="99"/>
      <c r="W208" s="99"/>
      <c r="X208" s="99"/>
      <c r="Y208" s="99"/>
      <c r="Z208" s="99"/>
    </row>
    <row r="209" spans="1:26" ht="12.75" customHeight="1" x14ac:dyDescent="0.2">
      <c r="A209" s="118"/>
      <c r="B209" s="118"/>
      <c r="C209" s="99"/>
      <c r="D209" s="119"/>
      <c r="E209" s="119"/>
      <c r="F209" s="119"/>
      <c r="G209" s="99"/>
      <c r="H209" s="99"/>
      <c r="I209" s="99"/>
      <c r="J209" s="99"/>
      <c r="K209" s="99"/>
      <c r="L209" s="99"/>
      <c r="M209" s="99"/>
      <c r="N209" s="99"/>
      <c r="O209" s="99"/>
      <c r="P209" s="99"/>
      <c r="Q209" s="99"/>
      <c r="R209" s="99"/>
      <c r="S209" s="99"/>
      <c r="T209" s="99"/>
      <c r="U209" s="99"/>
      <c r="V209" s="99"/>
      <c r="W209" s="99"/>
      <c r="X209" s="99"/>
      <c r="Y209" s="99"/>
      <c r="Z209" s="99"/>
    </row>
    <row r="210" spans="1:26" ht="12.75" customHeight="1" x14ac:dyDescent="0.2">
      <c r="A210" s="118"/>
      <c r="B210" s="118"/>
      <c r="C210" s="99"/>
      <c r="D210" s="119"/>
      <c r="E210" s="119"/>
      <c r="F210" s="119"/>
      <c r="G210" s="99"/>
      <c r="H210" s="99"/>
      <c r="I210" s="99"/>
      <c r="J210" s="99"/>
      <c r="K210" s="99"/>
      <c r="L210" s="99"/>
      <c r="M210" s="99"/>
      <c r="N210" s="99"/>
      <c r="O210" s="99"/>
      <c r="P210" s="99"/>
      <c r="Q210" s="99"/>
      <c r="R210" s="99"/>
      <c r="S210" s="99"/>
      <c r="T210" s="99"/>
      <c r="U210" s="99"/>
      <c r="V210" s="99"/>
      <c r="W210" s="99"/>
      <c r="X210" s="99"/>
      <c r="Y210" s="99"/>
      <c r="Z210" s="99"/>
    </row>
    <row r="211" spans="1:26" ht="12.75" customHeight="1" x14ac:dyDescent="0.2">
      <c r="A211" s="118"/>
      <c r="B211" s="118"/>
      <c r="C211" s="99"/>
      <c r="D211" s="119"/>
      <c r="E211" s="119"/>
      <c r="F211" s="119"/>
      <c r="G211" s="99"/>
      <c r="H211" s="99"/>
      <c r="I211" s="99"/>
      <c r="J211" s="99"/>
      <c r="K211" s="99"/>
      <c r="L211" s="99"/>
      <c r="M211" s="99"/>
      <c r="N211" s="99"/>
      <c r="O211" s="99"/>
      <c r="P211" s="99"/>
      <c r="Q211" s="99"/>
      <c r="R211" s="99"/>
      <c r="S211" s="99"/>
      <c r="T211" s="99"/>
      <c r="U211" s="99"/>
      <c r="V211" s="99"/>
      <c r="W211" s="99"/>
      <c r="X211" s="99"/>
      <c r="Y211" s="99"/>
      <c r="Z211" s="99"/>
    </row>
    <row r="212" spans="1:26" ht="12.75" customHeight="1" x14ac:dyDescent="0.2">
      <c r="A212" s="118"/>
      <c r="B212" s="118"/>
      <c r="C212" s="99"/>
      <c r="D212" s="119"/>
      <c r="E212" s="119"/>
      <c r="F212" s="119"/>
      <c r="G212" s="99"/>
      <c r="H212" s="99"/>
      <c r="I212" s="99"/>
      <c r="J212" s="99"/>
      <c r="K212" s="99"/>
      <c r="L212" s="99"/>
      <c r="M212" s="99"/>
      <c r="N212" s="99"/>
      <c r="O212" s="99"/>
      <c r="P212" s="99"/>
      <c r="Q212" s="99"/>
      <c r="R212" s="99"/>
      <c r="S212" s="99"/>
      <c r="T212" s="99"/>
      <c r="U212" s="99"/>
      <c r="V212" s="99"/>
      <c r="W212" s="99"/>
      <c r="X212" s="99"/>
      <c r="Y212" s="99"/>
      <c r="Z212" s="99"/>
    </row>
    <row r="213" spans="1:26" ht="12.75" customHeight="1" x14ac:dyDescent="0.2">
      <c r="A213" s="118"/>
      <c r="B213" s="118"/>
      <c r="C213" s="99"/>
      <c r="D213" s="119"/>
      <c r="E213" s="119"/>
      <c r="F213" s="119"/>
      <c r="G213" s="99"/>
      <c r="H213" s="99"/>
      <c r="I213" s="99"/>
      <c r="J213" s="99"/>
      <c r="K213" s="99"/>
      <c r="L213" s="99"/>
      <c r="M213" s="99"/>
      <c r="N213" s="99"/>
      <c r="O213" s="99"/>
      <c r="P213" s="99"/>
      <c r="Q213" s="99"/>
      <c r="R213" s="99"/>
      <c r="S213" s="99"/>
      <c r="T213" s="99"/>
      <c r="U213" s="99"/>
      <c r="V213" s="99"/>
      <c r="W213" s="99"/>
      <c r="X213" s="99"/>
      <c r="Y213" s="99"/>
      <c r="Z213" s="99"/>
    </row>
    <row r="214" spans="1:26" ht="12.75" customHeight="1" x14ac:dyDescent="0.2">
      <c r="A214" s="118"/>
      <c r="B214" s="118"/>
      <c r="C214" s="99"/>
      <c r="D214" s="119"/>
      <c r="E214" s="119"/>
      <c r="F214" s="119"/>
      <c r="G214" s="99"/>
      <c r="H214" s="99"/>
      <c r="I214" s="99"/>
      <c r="J214" s="99"/>
      <c r="K214" s="99"/>
      <c r="L214" s="99"/>
      <c r="M214" s="99"/>
      <c r="N214" s="99"/>
      <c r="O214" s="99"/>
      <c r="P214" s="99"/>
      <c r="Q214" s="99"/>
      <c r="R214" s="99"/>
      <c r="S214" s="99"/>
      <c r="T214" s="99"/>
      <c r="U214" s="99"/>
      <c r="V214" s="99"/>
      <c r="W214" s="99"/>
      <c r="X214" s="99"/>
      <c r="Y214" s="99"/>
      <c r="Z214" s="99"/>
    </row>
    <row r="215" spans="1:26" ht="12.75" customHeight="1" x14ac:dyDescent="0.2">
      <c r="A215" s="118"/>
      <c r="B215" s="118"/>
      <c r="C215" s="99"/>
      <c r="D215" s="119"/>
      <c r="E215" s="119"/>
      <c r="F215" s="119"/>
      <c r="G215" s="99"/>
      <c r="H215" s="99"/>
      <c r="I215" s="99"/>
      <c r="J215" s="99"/>
      <c r="K215" s="99"/>
      <c r="L215" s="99"/>
      <c r="M215" s="99"/>
      <c r="N215" s="99"/>
      <c r="O215" s="99"/>
      <c r="P215" s="99"/>
      <c r="Q215" s="99"/>
      <c r="R215" s="99"/>
      <c r="S215" s="99"/>
      <c r="T215" s="99"/>
      <c r="U215" s="99"/>
      <c r="V215" s="99"/>
      <c r="W215" s="99"/>
      <c r="X215" s="99"/>
      <c r="Y215" s="99"/>
      <c r="Z215" s="99"/>
    </row>
    <row r="216" spans="1:26" ht="12.75" customHeight="1" x14ac:dyDescent="0.2">
      <c r="A216" s="118"/>
      <c r="B216" s="118"/>
      <c r="C216" s="99"/>
      <c r="D216" s="119"/>
      <c r="E216" s="119"/>
      <c r="F216" s="119"/>
      <c r="G216" s="99"/>
      <c r="H216" s="99"/>
      <c r="I216" s="99"/>
      <c r="J216" s="99"/>
      <c r="K216" s="99"/>
      <c r="L216" s="99"/>
      <c r="M216" s="99"/>
      <c r="N216" s="99"/>
      <c r="O216" s="99"/>
      <c r="P216" s="99"/>
      <c r="Q216" s="99"/>
      <c r="R216" s="99"/>
      <c r="S216" s="99"/>
      <c r="T216" s="99"/>
      <c r="U216" s="99"/>
      <c r="V216" s="99"/>
      <c r="W216" s="99"/>
      <c r="X216" s="99"/>
      <c r="Y216" s="99"/>
      <c r="Z216" s="99"/>
    </row>
    <row r="217" spans="1:26" ht="12.75" customHeight="1" x14ac:dyDescent="0.2">
      <c r="A217" s="118"/>
      <c r="B217" s="118"/>
      <c r="C217" s="99"/>
      <c r="D217" s="119"/>
      <c r="E217" s="119"/>
      <c r="F217" s="119"/>
      <c r="G217" s="99"/>
      <c r="H217" s="99"/>
      <c r="I217" s="99"/>
      <c r="J217" s="99"/>
      <c r="K217" s="99"/>
      <c r="L217" s="99"/>
      <c r="M217" s="99"/>
      <c r="N217" s="99"/>
      <c r="O217" s="99"/>
      <c r="P217" s="99"/>
      <c r="Q217" s="99"/>
      <c r="R217" s="99"/>
      <c r="S217" s="99"/>
      <c r="T217" s="99"/>
      <c r="U217" s="99"/>
      <c r="V217" s="99"/>
      <c r="W217" s="99"/>
      <c r="X217" s="99"/>
      <c r="Y217" s="99"/>
      <c r="Z217" s="99"/>
    </row>
    <row r="218" spans="1:26" ht="12.75" customHeight="1" x14ac:dyDescent="0.2">
      <c r="A218" s="118"/>
      <c r="B218" s="118"/>
      <c r="C218" s="99"/>
      <c r="D218" s="119"/>
      <c r="E218" s="119"/>
      <c r="F218" s="119"/>
      <c r="G218" s="99"/>
      <c r="H218" s="99"/>
      <c r="I218" s="99"/>
      <c r="J218" s="99"/>
      <c r="K218" s="99"/>
      <c r="L218" s="99"/>
      <c r="M218" s="99"/>
      <c r="N218" s="99"/>
      <c r="O218" s="99"/>
      <c r="P218" s="99"/>
      <c r="Q218" s="99"/>
      <c r="R218" s="99"/>
      <c r="S218" s="99"/>
      <c r="T218" s="99"/>
      <c r="U218" s="99"/>
      <c r="V218" s="99"/>
      <c r="W218" s="99"/>
      <c r="X218" s="99"/>
      <c r="Y218" s="99"/>
      <c r="Z218" s="99"/>
    </row>
    <row r="219" spans="1:26" ht="12.75" customHeight="1" x14ac:dyDescent="0.2">
      <c r="A219" s="118"/>
      <c r="B219" s="118"/>
      <c r="C219" s="99"/>
      <c r="D219" s="119"/>
      <c r="E219" s="119"/>
      <c r="F219" s="119"/>
      <c r="G219" s="99"/>
      <c r="H219" s="99"/>
      <c r="I219" s="99"/>
      <c r="J219" s="99"/>
      <c r="K219" s="99"/>
      <c r="L219" s="99"/>
      <c r="M219" s="99"/>
      <c r="N219" s="99"/>
      <c r="O219" s="99"/>
      <c r="P219" s="99"/>
      <c r="Q219" s="99"/>
      <c r="R219" s="99"/>
      <c r="S219" s="99"/>
      <c r="T219" s="99"/>
      <c r="U219" s="99"/>
      <c r="V219" s="99"/>
      <c r="W219" s="99"/>
      <c r="X219" s="99"/>
      <c r="Y219" s="99"/>
      <c r="Z219" s="99"/>
    </row>
    <row r="220" spans="1:26" ht="12.75" customHeight="1" x14ac:dyDescent="0.2">
      <c r="A220" s="118"/>
      <c r="B220" s="118"/>
      <c r="C220" s="99"/>
      <c r="D220" s="119"/>
      <c r="E220" s="119"/>
      <c r="F220" s="119"/>
      <c r="G220" s="99"/>
      <c r="H220" s="99"/>
      <c r="I220" s="99"/>
      <c r="J220" s="99"/>
      <c r="K220" s="99"/>
      <c r="L220" s="99"/>
      <c r="M220" s="99"/>
      <c r="N220" s="99"/>
      <c r="O220" s="99"/>
      <c r="P220" s="99"/>
      <c r="Q220" s="99"/>
      <c r="R220" s="99"/>
      <c r="S220" s="99"/>
      <c r="T220" s="99"/>
      <c r="U220" s="99"/>
      <c r="V220" s="99"/>
      <c r="W220" s="99"/>
      <c r="X220" s="99"/>
      <c r="Y220" s="99"/>
      <c r="Z220" s="99"/>
    </row>
    <row r="221" spans="1:26" ht="12.75" customHeight="1" x14ac:dyDescent="0.2">
      <c r="A221" s="118"/>
      <c r="B221" s="118"/>
      <c r="C221" s="99"/>
      <c r="D221" s="119"/>
      <c r="E221" s="119"/>
      <c r="F221" s="119"/>
      <c r="G221" s="99"/>
      <c r="H221" s="99"/>
      <c r="I221" s="99"/>
      <c r="J221" s="99"/>
      <c r="K221" s="99"/>
      <c r="L221" s="99"/>
      <c r="M221" s="99"/>
      <c r="N221" s="99"/>
      <c r="O221" s="99"/>
      <c r="P221" s="99"/>
      <c r="Q221" s="99"/>
      <c r="R221" s="99"/>
      <c r="S221" s="99"/>
      <c r="T221" s="99"/>
      <c r="U221" s="99"/>
      <c r="V221" s="99"/>
      <c r="W221" s="99"/>
      <c r="X221" s="99"/>
      <c r="Y221" s="99"/>
      <c r="Z221" s="99"/>
    </row>
    <row r="222" spans="1:26" ht="12.75" customHeight="1" x14ac:dyDescent="0.2">
      <c r="A222" s="118"/>
      <c r="B222" s="118"/>
      <c r="C222" s="99"/>
      <c r="D222" s="119"/>
      <c r="E222" s="119"/>
      <c r="F222" s="119"/>
      <c r="G222" s="99"/>
      <c r="H222" s="99"/>
      <c r="I222" s="99"/>
      <c r="J222" s="99"/>
      <c r="K222" s="99"/>
      <c r="L222" s="99"/>
      <c r="M222" s="99"/>
      <c r="N222" s="99"/>
      <c r="O222" s="99"/>
      <c r="P222" s="99"/>
      <c r="Q222" s="99"/>
      <c r="R222" s="99"/>
      <c r="S222" s="99"/>
      <c r="T222" s="99"/>
      <c r="U222" s="99"/>
      <c r="V222" s="99"/>
      <c r="W222" s="99"/>
      <c r="X222" s="99"/>
      <c r="Y222" s="99"/>
      <c r="Z222" s="99"/>
    </row>
    <row r="223" spans="1:26" ht="12.75" customHeight="1" x14ac:dyDescent="0.2"/>
    <row r="224" spans="1:26"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sheetData>
  <mergeCells count="37">
    <mergeCell ref="C37:G37"/>
    <mergeCell ref="F20:F21"/>
    <mergeCell ref="G20:G21"/>
    <mergeCell ref="C31:G31"/>
    <mergeCell ref="C32:H32"/>
    <mergeCell ref="C33:C34"/>
    <mergeCell ref="H33:H34"/>
    <mergeCell ref="A20:A21"/>
    <mergeCell ref="B20:B21"/>
    <mergeCell ref="C20:C21"/>
    <mergeCell ref="H20:H21"/>
    <mergeCell ref="D33:D34"/>
    <mergeCell ref="E33:E34"/>
    <mergeCell ref="F33:F34"/>
    <mergeCell ref="G33:G34"/>
    <mergeCell ref="A33:A34"/>
    <mergeCell ref="B33:B34"/>
    <mergeCell ref="D20:D21"/>
    <mergeCell ref="E20:E21"/>
    <mergeCell ref="G8:G9"/>
    <mergeCell ref="H8:H9"/>
    <mergeCell ref="C18:G18"/>
    <mergeCell ref="C19:H19"/>
    <mergeCell ref="A5:C5"/>
    <mergeCell ref="C7:H7"/>
    <mergeCell ref="A6:C6"/>
    <mergeCell ref="A8:A9"/>
    <mergeCell ref="B8:B9"/>
    <mergeCell ref="C8:C9"/>
    <mergeCell ref="D8:D9"/>
    <mergeCell ref="E8:E9"/>
    <mergeCell ref="F8:F9"/>
    <mergeCell ref="A1:H1"/>
    <mergeCell ref="C2:D2"/>
    <mergeCell ref="F2:H2"/>
    <mergeCell ref="C3:H3"/>
    <mergeCell ref="A4:C4"/>
  </mergeCells>
  <pageMargins left="0.70866141732283472" right="0.70866141732283472" top="0.74803149606299213" bottom="0.74803149606299213" header="0" footer="0"/>
  <pageSetup paperSize="9" scale="48" fitToHeight="0" orientation="landscape" r:id="rId1"/>
  <headerFooter>
    <oddFooter>&amp;RPÁGINA &amp;P DE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FFFF"/>
    <pageSetUpPr fitToPage="1"/>
  </sheetPr>
  <dimension ref="A1:Z956"/>
  <sheetViews>
    <sheetView showGridLines="0" workbookViewId="0">
      <selection activeCell="A8" sqref="A8:G26"/>
    </sheetView>
  </sheetViews>
  <sheetFormatPr defaultColWidth="12.5703125" defaultRowHeight="15" customHeight="1" outlineLevelRow="1" x14ac:dyDescent="0.2"/>
  <cols>
    <col min="1" max="1" width="13.7109375" customWidth="1"/>
    <col min="2" max="2" width="14" customWidth="1"/>
    <col min="3" max="3" width="88.28515625" customWidth="1"/>
    <col min="4" max="4" width="6.42578125" customWidth="1"/>
    <col min="5" max="5" width="10.5703125" customWidth="1"/>
    <col min="6" max="7" width="9.42578125" customWidth="1"/>
    <col min="8" max="8" width="2.85546875" customWidth="1"/>
    <col min="9" max="25" width="8" customWidth="1"/>
    <col min="26" max="26" width="14.42578125" customWidth="1"/>
  </cols>
  <sheetData>
    <row r="1" spans="1:26" ht="12.75" customHeight="1" x14ac:dyDescent="0.2">
      <c r="A1" s="396" t="s">
        <v>131</v>
      </c>
      <c r="B1" s="384"/>
      <c r="C1" s="384"/>
      <c r="D1" s="384"/>
      <c r="E1" s="384"/>
      <c r="F1" s="384"/>
      <c r="G1" s="385"/>
      <c r="H1" s="169"/>
      <c r="I1" s="140"/>
      <c r="J1" s="140"/>
      <c r="K1" s="140"/>
      <c r="L1" s="140"/>
      <c r="M1" s="140"/>
      <c r="N1" s="140"/>
      <c r="O1" s="140"/>
      <c r="P1" s="140"/>
      <c r="Q1" s="140"/>
      <c r="R1" s="140"/>
      <c r="S1" s="140"/>
      <c r="T1" s="140"/>
      <c r="U1" s="140"/>
      <c r="V1" s="140"/>
      <c r="W1" s="140"/>
      <c r="X1" s="140"/>
      <c r="Y1" s="140"/>
      <c r="Z1" s="66"/>
    </row>
    <row r="2" spans="1:26" ht="12.75" customHeight="1" x14ac:dyDescent="0.2">
      <c r="A2" s="127"/>
      <c r="B2" s="93"/>
      <c r="C2" s="418" t="str">
        <f>Resumo!$A$5</f>
        <v>DATA-BASE: SINAPI 05/2024, SABESP 05/2024 ( L.S.: 88,52% | B.D.I.: 26,98%),  Ata de Registro nº84/2024, cotação de mercado</v>
      </c>
      <c r="D2" s="372"/>
      <c r="E2" s="93"/>
      <c r="F2" s="419"/>
      <c r="G2" s="387"/>
      <c r="H2" s="93"/>
      <c r="I2" s="96"/>
      <c r="J2" s="93"/>
      <c r="K2" s="93"/>
      <c r="L2" s="93"/>
      <c r="M2" s="93"/>
      <c r="N2" s="93"/>
      <c r="O2" s="93"/>
      <c r="P2" s="93"/>
      <c r="Q2" s="93"/>
      <c r="R2" s="93"/>
      <c r="S2" s="93"/>
      <c r="T2" s="93"/>
      <c r="U2" s="93"/>
      <c r="V2" s="93"/>
      <c r="W2" s="93"/>
      <c r="X2" s="93"/>
      <c r="Y2" s="93"/>
      <c r="Z2" s="66"/>
    </row>
    <row r="3" spans="1:26" ht="12.75" customHeight="1" x14ac:dyDescent="0.2">
      <c r="A3" s="128" t="s">
        <v>194</v>
      </c>
      <c r="B3" s="129"/>
      <c r="C3" s="420" t="s">
        <v>195</v>
      </c>
      <c r="D3" s="400"/>
      <c r="E3" s="400"/>
      <c r="F3" s="400"/>
      <c r="G3" s="401"/>
      <c r="H3" s="65"/>
      <c r="I3" s="65"/>
      <c r="J3" s="65"/>
      <c r="K3" s="65"/>
      <c r="L3" s="65"/>
      <c r="M3" s="65"/>
      <c r="N3" s="65"/>
      <c r="O3" s="65"/>
      <c r="P3" s="65"/>
      <c r="Q3" s="65"/>
      <c r="R3" s="65"/>
      <c r="S3" s="65"/>
      <c r="T3" s="65"/>
      <c r="U3" s="65"/>
      <c r="V3" s="65"/>
      <c r="W3" s="65"/>
      <c r="X3" s="65"/>
      <c r="Y3" s="65"/>
      <c r="Z3" s="66"/>
    </row>
    <row r="4" spans="1:26" ht="12.75" customHeight="1" x14ac:dyDescent="0.2">
      <c r="A4" s="425" t="s">
        <v>163</v>
      </c>
      <c r="B4" s="406"/>
      <c r="C4" s="407"/>
      <c r="D4" s="120">
        <v>1</v>
      </c>
      <c r="E4" s="170" t="s">
        <v>178</v>
      </c>
      <c r="F4" s="99"/>
      <c r="G4" s="103"/>
      <c r="H4" s="99"/>
      <c r="I4" s="99"/>
      <c r="J4" s="99"/>
      <c r="K4" s="99"/>
      <c r="L4" s="99"/>
      <c r="M4" s="99"/>
      <c r="N4" s="99"/>
      <c r="O4" s="99"/>
      <c r="P4" s="99"/>
      <c r="Q4" s="99"/>
      <c r="R4" s="99"/>
      <c r="S4" s="99"/>
      <c r="T4" s="99"/>
      <c r="U4" s="99"/>
      <c r="V4" s="99"/>
      <c r="W4" s="99"/>
      <c r="X4" s="99"/>
      <c r="Y4" s="99"/>
      <c r="Z4" s="66"/>
    </row>
    <row r="5" spans="1:26" ht="12.75" customHeight="1" x14ac:dyDescent="0.2">
      <c r="A5" s="425" t="s">
        <v>136</v>
      </c>
      <c r="B5" s="406"/>
      <c r="C5" s="407"/>
      <c r="D5" s="120">
        <v>1</v>
      </c>
      <c r="E5" s="170" t="s">
        <v>178</v>
      </c>
      <c r="F5" s="99"/>
      <c r="G5" s="103"/>
      <c r="H5" s="99"/>
      <c r="I5" s="99"/>
      <c r="J5" s="99"/>
      <c r="K5" s="99"/>
      <c r="L5" s="99"/>
      <c r="M5" s="99"/>
      <c r="N5" s="99"/>
      <c r="O5" s="99"/>
      <c r="P5" s="99"/>
      <c r="Q5" s="99"/>
      <c r="R5" s="99"/>
      <c r="S5" s="99"/>
      <c r="T5" s="99"/>
      <c r="U5" s="99"/>
      <c r="V5" s="99"/>
      <c r="W5" s="99"/>
      <c r="X5" s="99"/>
      <c r="Y5" s="99"/>
      <c r="Z5" s="66"/>
    </row>
    <row r="6" spans="1:26" ht="12.75" customHeight="1" x14ac:dyDescent="0.2">
      <c r="A6" s="425" t="s">
        <v>138</v>
      </c>
      <c r="B6" s="406"/>
      <c r="C6" s="407"/>
      <c r="D6" s="120">
        <v>1.3</v>
      </c>
      <c r="E6" s="170" t="s">
        <v>178</v>
      </c>
      <c r="F6" s="99"/>
      <c r="G6" s="103"/>
      <c r="H6" s="99"/>
      <c r="I6" s="99"/>
      <c r="J6" s="99"/>
      <c r="K6" s="99"/>
      <c r="L6" s="99"/>
      <c r="M6" s="99"/>
      <c r="N6" s="99"/>
      <c r="O6" s="99"/>
      <c r="P6" s="99"/>
      <c r="Q6" s="99"/>
      <c r="R6" s="99"/>
      <c r="S6" s="99"/>
      <c r="T6" s="99"/>
      <c r="U6" s="99"/>
      <c r="V6" s="99"/>
      <c r="W6" s="99"/>
      <c r="X6" s="99"/>
      <c r="Y6" s="99"/>
      <c r="Z6" s="66"/>
    </row>
    <row r="7" spans="1:26" ht="12.75" customHeight="1" x14ac:dyDescent="0.2">
      <c r="A7" s="425" t="s">
        <v>138</v>
      </c>
      <c r="B7" s="406"/>
      <c r="C7" s="407"/>
      <c r="D7" s="120">
        <v>2</v>
      </c>
      <c r="E7" s="170" t="s">
        <v>178</v>
      </c>
      <c r="F7" s="99"/>
      <c r="G7" s="103"/>
      <c r="H7" s="99"/>
      <c r="I7" s="99"/>
      <c r="J7" s="99"/>
      <c r="K7" s="99"/>
      <c r="L7" s="99"/>
      <c r="M7" s="99"/>
      <c r="N7" s="99"/>
      <c r="O7" s="99"/>
      <c r="P7" s="99"/>
      <c r="Q7" s="99"/>
      <c r="R7" s="99"/>
      <c r="S7" s="99"/>
      <c r="T7" s="99"/>
      <c r="U7" s="99"/>
      <c r="V7" s="99"/>
      <c r="W7" s="99"/>
      <c r="X7" s="99"/>
      <c r="Y7" s="99"/>
      <c r="Z7" s="66"/>
    </row>
    <row r="8" spans="1:26" ht="12.75" customHeight="1" x14ac:dyDescent="0.2">
      <c r="A8" s="171" t="str">
        <f>$A$3</f>
        <v>1.4</v>
      </c>
      <c r="B8" s="172" t="s">
        <v>158</v>
      </c>
      <c r="C8" s="416" t="s">
        <v>196</v>
      </c>
      <c r="D8" s="400"/>
      <c r="E8" s="400"/>
      <c r="F8" s="400"/>
      <c r="G8" s="401"/>
      <c r="H8" s="99"/>
      <c r="I8" s="99"/>
      <c r="J8" s="99"/>
      <c r="K8" s="99"/>
      <c r="L8" s="99"/>
      <c r="M8" s="99"/>
      <c r="N8" s="99"/>
      <c r="O8" s="99"/>
      <c r="P8" s="99"/>
      <c r="Q8" s="99"/>
      <c r="R8" s="99"/>
      <c r="S8" s="99"/>
      <c r="T8" s="99"/>
      <c r="U8" s="99"/>
      <c r="V8" s="99"/>
      <c r="W8" s="99"/>
      <c r="X8" s="99"/>
      <c r="Y8" s="99"/>
      <c r="Z8" s="66"/>
    </row>
    <row r="9" spans="1:26" ht="12.75" customHeight="1" outlineLevel="1" x14ac:dyDescent="0.2">
      <c r="A9" s="132" t="s">
        <v>1</v>
      </c>
      <c r="B9" s="132" t="s">
        <v>2</v>
      </c>
      <c r="C9" s="173" t="s">
        <v>3</v>
      </c>
      <c r="D9" s="8" t="s">
        <v>4</v>
      </c>
      <c r="E9" s="8" t="s">
        <v>146</v>
      </c>
      <c r="F9" s="9" t="s">
        <v>7</v>
      </c>
      <c r="G9" s="8" t="s">
        <v>147</v>
      </c>
      <c r="H9" s="99"/>
      <c r="I9" s="99"/>
      <c r="J9" s="99"/>
      <c r="K9" s="99"/>
      <c r="L9" s="99"/>
      <c r="M9" s="99"/>
      <c r="N9" s="99"/>
      <c r="O9" s="99"/>
      <c r="P9" s="99"/>
      <c r="Q9" s="99"/>
      <c r="R9" s="99"/>
      <c r="S9" s="99"/>
      <c r="T9" s="99"/>
      <c r="U9" s="99"/>
      <c r="V9" s="99"/>
      <c r="W9" s="99"/>
      <c r="X9" s="99"/>
      <c r="Y9" s="99"/>
      <c r="Z9" s="66"/>
    </row>
    <row r="10" spans="1:26" ht="12.75" customHeight="1" outlineLevel="1" x14ac:dyDescent="0.2">
      <c r="A10" s="133">
        <v>1</v>
      </c>
      <c r="B10" s="134"/>
      <c r="C10" s="174" t="s">
        <v>148</v>
      </c>
      <c r="D10" s="109"/>
      <c r="E10" s="110"/>
      <c r="F10" s="64"/>
      <c r="G10" s="64"/>
      <c r="H10" s="99"/>
      <c r="I10" s="99"/>
      <c r="J10" s="99"/>
      <c r="K10" s="99"/>
      <c r="L10" s="99"/>
      <c r="M10" s="99"/>
      <c r="N10" s="99"/>
      <c r="O10" s="99"/>
      <c r="P10" s="99"/>
      <c r="Q10" s="99"/>
      <c r="R10" s="99"/>
      <c r="S10" s="99"/>
      <c r="T10" s="99"/>
      <c r="U10" s="99"/>
      <c r="V10" s="99"/>
      <c r="W10" s="99"/>
      <c r="X10" s="99"/>
      <c r="Y10" s="99"/>
      <c r="Z10" s="66"/>
    </row>
    <row r="11" spans="1:26" ht="12.75" customHeight="1" outlineLevel="1" x14ac:dyDescent="0.2">
      <c r="A11" s="18">
        <v>70020004</v>
      </c>
      <c r="B11" s="19" t="str">
        <f>VLOOKUP(A11,Preco.Unitario!$A$4:$G$104,2,FALSE)</f>
        <v>SABESP</v>
      </c>
      <c r="C11" s="67" t="str">
        <f>VLOOKUP(A11,Preco.Unitario!$A$4:$G$104,3,FALSE)</f>
        <v xml:space="preserve">SINALIZAÇÃO DE TRÁFEGO </v>
      </c>
      <c r="D11" s="62" t="str">
        <f>VLOOKUP(A11,Preco.Unitario!$A$4:$G$104,4,FALSE)</f>
        <v>m</v>
      </c>
      <c r="E11" s="114">
        <f>ROUNDUP(($D$4)*($D$5),2)</f>
        <v>1</v>
      </c>
      <c r="F11" s="64">
        <f>VLOOKUP(A11,Preco.Unitario!$A$4:$G$104,7,FALSE)</f>
        <v>0</v>
      </c>
      <c r="G11" s="64">
        <f>E11*F11</f>
        <v>0</v>
      </c>
      <c r="H11" s="99"/>
      <c r="I11" s="99"/>
      <c r="J11" s="99"/>
      <c r="K11" s="99"/>
      <c r="L11" s="99"/>
      <c r="M11" s="99"/>
      <c r="N11" s="99"/>
      <c r="O11" s="99"/>
      <c r="P11" s="99"/>
      <c r="Q11" s="99"/>
      <c r="R11" s="99"/>
      <c r="S11" s="99"/>
      <c r="T11" s="99"/>
      <c r="U11" s="99"/>
      <c r="V11" s="99"/>
      <c r="W11" s="99"/>
      <c r="X11" s="99"/>
      <c r="Y11" s="99"/>
      <c r="Z11" s="66"/>
    </row>
    <row r="12" spans="1:26" ht="12.75" customHeight="1" outlineLevel="1" x14ac:dyDescent="0.2">
      <c r="A12" s="136">
        <v>2</v>
      </c>
      <c r="B12" s="133"/>
      <c r="C12" s="113" t="s">
        <v>197</v>
      </c>
      <c r="D12" s="109"/>
      <c r="E12" s="110"/>
      <c r="F12" s="64"/>
      <c r="G12" s="64"/>
      <c r="H12" s="99"/>
      <c r="I12" s="99"/>
      <c r="J12" s="99"/>
      <c r="K12" s="99"/>
      <c r="L12" s="99"/>
      <c r="M12" s="99"/>
      <c r="N12" s="99"/>
      <c r="O12" s="99"/>
      <c r="P12" s="99"/>
      <c r="Q12" s="99"/>
      <c r="R12" s="99"/>
      <c r="S12" s="99"/>
      <c r="T12" s="99"/>
      <c r="U12" s="99"/>
      <c r="V12" s="99"/>
      <c r="W12" s="99"/>
      <c r="X12" s="99"/>
      <c r="Y12" s="99"/>
      <c r="Z12" s="66"/>
    </row>
    <row r="13" spans="1:26" ht="12.75" customHeight="1" outlineLevel="1" x14ac:dyDescent="0.2">
      <c r="A13" s="18">
        <v>70070244</v>
      </c>
      <c r="B13" s="19" t="str">
        <f>VLOOKUP(A13,Preco.Unitario!$A$4:$G$104,2,FALSE)</f>
        <v>SABESP</v>
      </c>
      <c r="C13" s="67" t="str">
        <f>VLOOKUP(A13,Preco.Unitario!$A$4:$G$104,3,FALSE)</f>
        <v>CAIXA DE ALVENARIA DE 1 TIJOLO - 1,00 X 1,10 M</v>
      </c>
      <c r="D13" s="62" t="str">
        <f>VLOOKUP(A13,Preco.Unitario!$A$4:$G$104,4,FALSE)</f>
        <v>m</v>
      </c>
      <c r="E13" s="114">
        <f>ROUNDUP($D$6,2)</f>
        <v>1.3</v>
      </c>
      <c r="F13" s="64">
        <f>VLOOKUP(A13,Preco.Unitario!$A$4:$G$104,7,FALSE)</f>
        <v>0</v>
      </c>
      <c r="G13" s="64">
        <f>E13*F13</f>
        <v>0</v>
      </c>
      <c r="H13" s="99"/>
      <c r="I13" s="99"/>
      <c r="J13" s="99"/>
      <c r="K13" s="99"/>
      <c r="L13" s="99"/>
      <c r="M13" s="99"/>
      <c r="N13" s="99"/>
      <c r="O13" s="99"/>
      <c r="P13" s="99"/>
      <c r="Q13" s="99"/>
      <c r="R13" s="99"/>
      <c r="S13" s="99"/>
      <c r="T13" s="99"/>
      <c r="U13" s="99"/>
      <c r="V13" s="99"/>
      <c r="W13" s="99"/>
      <c r="X13" s="99"/>
      <c r="Y13" s="99"/>
      <c r="Z13" s="66"/>
    </row>
    <row r="14" spans="1:26" ht="12.75" customHeight="1" outlineLevel="1" x14ac:dyDescent="0.2">
      <c r="A14" s="136">
        <v>3</v>
      </c>
      <c r="B14" s="133"/>
      <c r="C14" s="113" t="s">
        <v>23</v>
      </c>
      <c r="D14" s="109"/>
      <c r="E14" s="110"/>
      <c r="F14" s="64"/>
      <c r="G14" s="64"/>
      <c r="H14" s="99"/>
      <c r="I14" s="99"/>
      <c r="J14" s="99"/>
      <c r="K14" s="99"/>
      <c r="L14" s="99"/>
      <c r="M14" s="99"/>
      <c r="N14" s="99"/>
      <c r="O14" s="99"/>
      <c r="P14" s="99"/>
      <c r="Q14" s="99"/>
      <c r="R14" s="99"/>
      <c r="S14" s="99"/>
      <c r="T14" s="99"/>
      <c r="U14" s="99"/>
      <c r="V14" s="99"/>
      <c r="W14" s="99"/>
      <c r="X14" s="99"/>
      <c r="Y14" s="99"/>
      <c r="Z14" s="66"/>
    </row>
    <row r="15" spans="1:26" ht="12.75" customHeight="1" outlineLevel="1" x14ac:dyDescent="0.2">
      <c r="A15" s="18">
        <v>70010007</v>
      </c>
      <c r="B15" s="19" t="str">
        <f>VLOOKUP(A15,Preco.Unitario!$A$4:$G$104,2,FALSE)</f>
        <v>SABESP</v>
      </c>
      <c r="C15" s="67" t="str">
        <f>VLOOKUP(A15,Preco.Unitario!$A$4:$G$104,3,FALSE)</f>
        <v>CADASTRO DE LIGAÇÕES</v>
      </c>
      <c r="D15" s="62" t="str">
        <f>VLOOKUP(A15,Preco.Unitario!$A$4:$G$104,4,FALSE)</f>
        <v>unid.</v>
      </c>
      <c r="E15" s="63">
        <v>1</v>
      </c>
      <c r="F15" s="64">
        <f>VLOOKUP(A15,Preco.Unitario!$A$4:$G$104,7,FALSE)</f>
        <v>0</v>
      </c>
      <c r="G15" s="64">
        <f>E15*F15</f>
        <v>0</v>
      </c>
      <c r="H15" s="99"/>
      <c r="I15" s="99"/>
      <c r="J15" s="99"/>
      <c r="K15" s="99"/>
      <c r="L15" s="99"/>
      <c r="M15" s="99"/>
      <c r="N15" s="99"/>
      <c r="O15" s="99"/>
      <c r="P15" s="99"/>
      <c r="Q15" s="99"/>
      <c r="R15" s="99"/>
      <c r="S15" s="99"/>
      <c r="T15" s="99"/>
      <c r="U15" s="99"/>
      <c r="V15" s="99"/>
      <c r="W15" s="99"/>
      <c r="X15" s="99"/>
      <c r="Y15" s="99"/>
      <c r="Z15" s="66"/>
    </row>
    <row r="16" spans="1:26" ht="12.75" customHeight="1" x14ac:dyDescent="0.2">
      <c r="A16" s="175"/>
      <c r="B16" s="176"/>
      <c r="C16" s="445" t="s">
        <v>153</v>
      </c>
      <c r="D16" s="400"/>
      <c r="E16" s="400"/>
      <c r="F16" s="401"/>
      <c r="G16" s="177">
        <f>SUM(G10:G15)</f>
        <v>0</v>
      </c>
      <c r="H16" s="99"/>
      <c r="I16" s="99"/>
      <c r="J16" s="99"/>
      <c r="K16" s="99"/>
      <c r="L16" s="99"/>
      <c r="M16" s="99"/>
      <c r="N16" s="99"/>
      <c r="O16" s="99"/>
      <c r="P16" s="99"/>
      <c r="Q16" s="99"/>
      <c r="R16" s="99"/>
      <c r="S16" s="99"/>
      <c r="T16" s="99"/>
      <c r="U16" s="99"/>
      <c r="V16" s="99"/>
      <c r="W16" s="99"/>
      <c r="X16" s="99"/>
      <c r="Y16" s="99"/>
      <c r="Z16" s="66"/>
    </row>
    <row r="17" spans="1:26" ht="12.75" customHeight="1" x14ac:dyDescent="0.2">
      <c r="A17" s="171" t="str">
        <f>$A$3</f>
        <v>1.4</v>
      </c>
      <c r="B17" s="172" t="s">
        <v>160</v>
      </c>
      <c r="C17" s="416" t="s">
        <v>198</v>
      </c>
      <c r="D17" s="400"/>
      <c r="E17" s="400"/>
      <c r="F17" s="400"/>
      <c r="G17" s="401"/>
      <c r="H17" s="99"/>
      <c r="I17" s="99"/>
      <c r="J17" s="99"/>
      <c r="K17" s="99"/>
      <c r="L17" s="99"/>
      <c r="M17" s="99"/>
      <c r="N17" s="99"/>
      <c r="O17" s="99"/>
      <c r="P17" s="99"/>
      <c r="Q17" s="99"/>
      <c r="R17" s="99"/>
      <c r="S17" s="99"/>
      <c r="T17" s="99"/>
      <c r="U17" s="99"/>
      <c r="V17" s="99"/>
      <c r="W17" s="99"/>
      <c r="X17" s="99"/>
      <c r="Y17" s="99"/>
      <c r="Z17" s="66"/>
    </row>
    <row r="18" spans="1:26" ht="12.75" customHeight="1" outlineLevel="1" x14ac:dyDescent="0.2">
      <c r="A18" s="132" t="s">
        <v>1</v>
      </c>
      <c r="B18" s="132" t="s">
        <v>2</v>
      </c>
      <c r="C18" s="173" t="s">
        <v>3</v>
      </c>
      <c r="D18" s="8" t="s">
        <v>4</v>
      </c>
      <c r="E18" s="8" t="s">
        <v>146</v>
      </c>
      <c r="F18" s="47" t="s">
        <v>7</v>
      </c>
      <c r="G18" s="8" t="s">
        <v>147</v>
      </c>
      <c r="H18" s="99"/>
      <c r="I18" s="99"/>
      <c r="J18" s="99"/>
      <c r="K18" s="99"/>
      <c r="L18" s="99"/>
      <c r="M18" s="99"/>
      <c r="N18" s="99"/>
      <c r="O18" s="99"/>
      <c r="P18" s="99"/>
      <c r="Q18" s="99"/>
      <c r="R18" s="99"/>
      <c r="S18" s="99"/>
      <c r="T18" s="99"/>
      <c r="U18" s="99"/>
      <c r="V18" s="99"/>
      <c r="W18" s="99"/>
      <c r="X18" s="99"/>
      <c r="Y18" s="99"/>
      <c r="Z18" s="66"/>
    </row>
    <row r="19" spans="1:26" ht="12.75" customHeight="1" outlineLevel="1" x14ac:dyDescent="0.2">
      <c r="A19" s="133">
        <v>1</v>
      </c>
      <c r="B19" s="134"/>
      <c r="C19" s="174" t="s">
        <v>148</v>
      </c>
      <c r="D19" s="109"/>
      <c r="E19" s="110"/>
      <c r="F19" s="64"/>
      <c r="G19" s="64"/>
      <c r="H19" s="99"/>
      <c r="I19" s="99"/>
      <c r="J19" s="99"/>
      <c r="K19" s="99"/>
      <c r="L19" s="99"/>
      <c r="M19" s="99"/>
      <c r="N19" s="99"/>
      <c r="O19" s="99"/>
      <c r="P19" s="99"/>
      <c r="Q19" s="99"/>
      <c r="R19" s="99"/>
      <c r="S19" s="99"/>
      <c r="T19" s="99"/>
      <c r="U19" s="99"/>
      <c r="V19" s="99"/>
      <c r="W19" s="99"/>
      <c r="X19" s="99"/>
      <c r="Y19" s="99"/>
      <c r="Z19" s="66"/>
    </row>
    <row r="20" spans="1:26" ht="12.75" customHeight="1" outlineLevel="1" x14ac:dyDescent="0.2">
      <c r="A20" s="18">
        <v>70020004</v>
      </c>
      <c r="B20" s="19" t="str">
        <f>VLOOKUP(A20,Preco.Unitario!$A$4:$G$104,2,FALSE)</f>
        <v>SABESP</v>
      </c>
      <c r="C20" s="67" t="str">
        <f>VLOOKUP(A20,Preco.Unitario!$A$4:$G$104,3,FALSE)</f>
        <v xml:space="preserve">SINALIZAÇÃO DE TRÁFEGO </v>
      </c>
      <c r="D20" s="62" t="str">
        <f>VLOOKUP(A20,Preco.Unitario!$A$4:$G$104,4,FALSE)</f>
        <v>m</v>
      </c>
      <c r="E20" s="114">
        <f>ROUNDUP(($D$4)*($D$5),2)</f>
        <v>1</v>
      </c>
      <c r="F20" s="64">
        <f>VLOOKUP(A20,Preco.Unitario!$A$4:$G$104,7,FALSE)</f>
        <v>0</v>
      </c>
      <c r="G20" s="64">
        <f>E20*F20</f>
        <v>0</v>
      </c>
      <c r="H20" s="99"/>
      <c r="I20" s="99"/>
      <c r="J20" s="99"/>
      <c r="K20" s="99"/>
      <c r="L20" s="99"/>
      <c r="M20" s="99"/>
      <c r="N20" s="99"/>
      <c r="O20" s="99"/>
      <c r="P20" s="99"/>
      <c r="Q20" s="99"/>
      <c r="R20" s="99"/>
      <c r="S20" s="99"/>
      <c r="T20" s="99"/>
      <c r="U20" s="99"/>
      <c r="V20" s="99"/>
      <c r="W20" s="99"/>
      <c r="X20" s="99"/>
      <c r="Y20" s="99"/>
      <c r="Z20" s="66"/>
    </row>
    <row r="21" spans="1:26" ht="12.75" customHeight="1" outlineLevel="1" x14ac:dyDescent="0.2">
      <c r="A21" s="136">
        <v>2</v>
      </c>
      <c r="B21" s="133"/>
      <c r="C21" s="113" t="s">
        <v>197</v>
      </c>
      <c r="D21" s="109"/>
      <c r="E21" s="110"/>
      <c r="F21" s="64"/>
      <c r="G21" s="64"/>
      <c r="H21" s="99"/>
      <c r="I21" s="99"/>
      <c r="J21" s="99"/>
      <c r="K21" s="99"/>
      <c r="L21" s="99"/>
      <c r="M21" s="99"/>
      <c r="N21" s="99"/>
      <c r="O21" s="99"/>
      <c r="P21" s="99"/>
      <c r="Q21" s="99"/>
      <c r="R21" s="99"/>
      <c r="S21" s="99"/>
      <c r="T21" s="99"/>
      <c r="U21" s="99"/>
      <c r="V21" s="99"/>
      <c r="W21" s="99"/>
      <c r="X21" s="99"/>
      <c r="Y21" s="99"/>
      <c r="Z21" s="66"/>
    </row>
    <row r="22" spans="1:26" ht="12.75" customHeight="1" outlineLevel="1" x14ac:dyDescent="0.2">
      <c r="A22" s="18">
        <v>70070244</v>
      </c>
      <c r="B22" s="19" t="str">
        <f>VLOOKUP(A22,Preco.Unitario!$A$4:$G$104,2,FALSE)</f>
        <v>SABESP</v>
      </c>
      <c r="C22" s="67" t="str">
        <f>VLOOKUP(A22,Preco.Unitario!$A$4:$G$104,3,FALSE)</f>
        <v>CAIXA DE ALVENARIA DE 1 TIJOLO - 1,00 X 1,10 M</v>
      </c>
      <c r="D22" s="62" t="str">
        <f>VLOOKUP(A22,Preco.Unitario!$A$4:$G$104,4,FALSE)</f>
        <v>m</v>
      </c>
      <c r="E22" s="114">
        <f>ROUNDUP($D$7,2)</f>
        <v>2</v>
      </c>
      <c r="F22" s="64">
        <f>VLOOKUP(A22,Preco.Unitario!$A$4:$G$104,7,FALSE)</f>
        <v>0</v>
      </c>
      <c r="G22" s="64">
        <f t="shared" ref="G22:G23" si="0">E22*F22</f>
        <v>0</v>
      </c>
      <c r="H22" s="99"/>
      <c r="I22" s="99"/>
      <c r="J22" s="99"/>
      <c r="K22" s="99"/>
      <c r="L22" s="99"/>
      <c r="M22" s="99"/>
      <c r="N22" s="99"/>
      <c r="O22" s="99"/>
      <c r="P22" s="99"/>
      <c r="Q22" s="99"/>
      <c r="R22" s="99"/>
      <c r="S22" s="99"/>
      <c r="T22" s="99"/>
      <c r="U22" s="99"/>
      <c r="V22" s="99"/>
      <c r="W22" s="99"/>
      <c r="X22" s="99"/>
      <c r="Y22" s="99"/>
      <c r="Z22" s="66"/>
    </row>
    <row r="23" spans="1:26" ht="12.75" customHeight="1" outlineLevel="1" x14ac:dyDescent="0.2">
      <c r="A23" s="18">
        <v>70040002</v>
      </c>
      <c r="B23" s="19" t="str">
        <f>VLOOKUP(A23,Preco.Unitario!$A$4:$G$104,2,FALSE)</f>
        <v>SABESP</v>
      </c>
      <c r="C23" s="67" t="str">
        <f>VLOOKUP(A23,Preco.Unitario!$A$4:$G$104,3,FALSE)</f>
        <v>ESCORAMENTO DESCONTÍNUO (A)</v>
      </c>
      <c r="D23" s="62" t="str">
        <f>VLOOKUP(A23,Preco.Unitario!$A$4:$G$104,4,FALSE)</f>
        <v>m²</v>
      </c>
      <c r="E23" s="114">
        <f>ROUNDUP(($D$4*$D$7)*2+($D$5*$D$7)*2,2)</f>
        <v>8</v>
      </c>
      <c r="F23" s="64">
        <f>VLOOKUP(A23,Preco.Unitario!$A$4:$G$104,7,FALSE)</f>
        <v>0</v>
      </c>
      <c r="G23" s="64">
        <f t="shared" si="0"/>
        <v>0</v>
      </c>
      <c r="H23" s="99"/>
      <c r="I23" s="99"/>
      <c r="J23" s="99"/>
      <c r="K23" s="99"/>
      <c r="L23" s="99"/>
      <c r="M23" s="99"/>
      <c r="N23" s="99"/>
      <c r="O23" s="99"/>
      <c r="P23" s="99"/>
      <c r="Q23" s="99"/>
      <c r="R23" s="99"/>
      <c r="S23" s="99"/>
      <c r="T23" s="99"/>
      <c r="U23" s="99"/>
      <c r="V23" s="99"/>
      <c r="W23" s="99"/>
      <c r="X23" s="99"/>
      <c r="Y23" s="99"/>
      <c r="Z23" s="66"/>
    </row>
    <row r="24" spans="1:26" ht="12.75" customHeight="1" outlineLevel="1" x14ac:dyDescent="0.2">
      <c r="A24" s="136">
        <v>3</v>
      </c>
      <c r="B24" s="133"/>
      <c r="C24" s="113" t="s">
        <v>23</v>
      </c>
      <c r="D24" s="109"/>
      <c r="E24" s="110"/>
      <c r="F24" s="64"/>
      <c r="G24" s="64"/>
      <c r="H24" s="99"/>
      <c r="I24" s="99"/>
      <c r="J24" s="99"/>
      <c r="K24" s="99"/>
      <c r="L24" s="99"/>
      <c r="M24" s="99"/>
      <c r="N24" s="99"/>
      <c r="O24" s="99"/>
      <c r="P24" s="99"/>
      <c r="Q24" s="99"/>
      <c r="R24" s="99"/>
      <c r="S24" s="99"/>
      <c r="T24" s="99"/>
      <c r="U24" s="99"/>
      <c r="V24" s="99"/>
      <c r="W24" s="99"/>
      <c r="X24" s="99"/>
      <c r="Y24" s="99"/>
      <c r="Z24" s="66"/>
    </row>
    <row r="25" spans="1:26" ht="12.75" customHeight="1" outlineLevel="1" x14ac:dyDescent="0.2">
      <c r="A25" s="18">
        <v>70010007</v>
      </c>
      <c r="B25" s="19" t="str">
        <f>VLOOKUP(A25,Preco.Unitario!$A$4:$G$104,2,FALSE)</f>
        <v>SABESP</v>
      </c>
      <c r="C25" s="67" t="str">
        <f>VLOOKUP(A25,Preco.Unitario!$A$4:$G$104,3,FALSE)</f>
        <v>CADASTRO DE LIGAÇÕES</v>
      </c>
      <c r="D25" s="62" t="str">
        <f>VLOOKUP(A25,Preco.Unitario!$A$4:$G$104,4,FALSE)</f>
        <v>unid.</v>
      </c>
      <c r="E25" s="63">
        <v>1</v>
      </c>
      <c r="F25" s="64">
        <f>VLOOKUP(A25,Preco.Unitario!$A$4:$G$104,7,FALSE)</f>
        <v>0</v>
      </c>
      <c r="G25" s="64">
        <f>E25*F25</f>
        <v>0</v>
      </c>
      <c r="H25" s="99"/>
      <c r="I25" s="99"/>
      <c r="J25" s="99"/>
      <c r="K25" s="99"/>
      <c r="L25" s="99"/>
      <c r="M25" s="99"/>
      <c r="N25" s="99"/>
      <c r="O25" s="99"/>
      <c r="P25" s="99"/>
      <c r="Q25" s="99"/>
      <c r="R25" s="99"/>
      <c r="S25" s="99"/>
      <c r="T25" s="99"/>
      <c r="U25" s="99"/>
      <c r="V25" s="99"/>
      <c r="W25" s="99"/>
      <c r="X25" s="99"/>
      <c r="Y25" s="99"/>
      <c r="Z25" s="66"/>
    </row>
    <row r="26" spans="1:26" ht="12.75" customHeight="1" x14ac:dyDescent="0.2">
      <c r="A26" s="175"/>
      <c r="B26" s="176"/>
      <c r="C26" s="445" t="s">
        <v>153</v>
      </c>
      <c r="D26" s="400"/>
      <c r="E26" s="400"/>
      <c r="F26" s="401"/>
      <c r="G26" s="177">
        <f>SUM(G19:G25)</f>
        <v>0</v>
      </c>
      <c r="H26" s="99"/>
      <c r="I26" s="99"/>
      <c r="J26" s="99"/>
      <c r="K26" s="99"/>
      <c r="L26" s="99"/>
      <c r="M26" s="99"/>
      <c r="N26" s="99"/>
      <c r="O26" s="99"/>
      <c r="P26" s="99"/>
      <c r="Q26" s="99"/>
      <c r="R26" s="99"/>
      <c r="S26" s="99"/>
      <c r="T26" s="99"/>
      <c r="U26" s="99"/>
      <c r="V26" s="99"/>
      <c r="W26" s="99"/>
      <c r="X26" s="99"/>
      <c r="Y26" s="99"/>
      <c r="Z26" s="66"/>
    </row>
    <row r="27" spans="1:26" ht="12.75" customHeight="1" x14ac:dyDescent="0.2">
      <c r="A27" s="139"/>
      <c r="B27" s="139"/>
      <c r="C27" s="99"/>
      <c r="D27" s="119"/>
      <c r="E27" s="99"/>
      <c r="F27" s="99"/>
      <c r="G27" s="99"/>
      <c r="H27" s="99"/>
      <c r="I27" s="99"/>
      <c r="J27" s="99"/>
      <c r="K27" s="99"/>
      <c r="L27" s="99"/>
      <c r="M27" s="99"/>
      <c r="N27" s="99"/>
      <c r="O27" s="99"/>
      <c r="P27" s="99"/>
      <c r="Q27" s="99"/>
      <c r="R27" s="99"/>
      <c r="S27" s="99"/>
      <c r="T27" s="99"/>
      <c r="U27" s="99"/>
      <c r="V27" s="99"/>
      <c r="W27" s="99"/>
      <c r="X27" s="99"/>
      <c r="Y27" s="99"/>
      <c r="Z27" s="66"/>
    </row>
    <row r="28" spans="1:26" ht="12.75" customHeight="1" x14ac:dyDescent="0.2">
      <c r="A28" s="139"/>
      <c r="B28" s="139"/>
      <c r="C28" s="99"/>
      <c r="D28" s="119"/>
      <c r="E28" s="99"/>
      <c r="F28" s="99"/>
      <c r="G28" s="99"/>
      <c r="H28" s="99"/>
      <c r="I28" s="99"/>
      <c r="J28" s="99"/>
      <c r="K28" s="99"/>
      <c r="L28" s="99"/>
      <c r="M28" s="99"/>
      <c r="N28" s="99"/>
      <c r="O28" s="99"/>
      <c r="P28" s="99"/>
      <c r="Q28" s="99"/>
      <c r="R28" s="99"/>
      <c r="S28" s="99"/>
      <c r="T28" s="99"/>
      <c r="U28" s="99"/>
      <c r="V28" s="99"/>
      <c r="W28" s="99"/>
      <c r="X28" s="99"/>
      <c r="Y28" s="99"/>
      <c r="Z28" s="66"/>
    </row>
    <row r="29" spans="1:26" ht="12.75" customHeight="1" x14ac:dyDescent="0.2">
      <c r="A29" s="139"/>
      <c r="B29" s="139"/>
      <c r="C29" s="99"/>
      <c r="D29" s="119"/>
      <c r="E29" s="99"/>
      <c r="F29" s="99"/>
      <c r="G29" s="99"/>
      <c r="H29" s="99"/>
      <c r="I29" s="99"/>
      <c r="J29" s="99"/>
      <c r="K29" s="99"/>
      <c r="L29" s="99"/>
      <c r="M29" s="99"/>
      <c r="N29" s="99"/>
      <c r="O29" s="99"/>
      <c r="P29" s="99"/>
      <c r="Q29" s="99"/>
      <c r="R29" s="99"/>
      <c r="S29" s="99"/>
      <c r="T29" s="99"/>
      <c r="U29" s="99"/>
      <c r="V29" s="99"/>
      <c r="W29" s="99"/>
      <c r="X29" s="99"/>
      <c r="Y29" s="99"/>
      <c r="Z29" s="66"/>
    </row>
    <row r="30" spans="1:26" ht="12.75" customHeight="1" x14ac:dyDescent="0.2">
      <c r="A30" s="139"/>
      <c r="B30" s="139"/>
      <c r="C30" s="99"/>
      <c r="D30" s="119"/>
      <c r="E30" s="99"/>
      <c r="F30" s="99"/>
      <c r="G30" s="99"/>
      <c r="H30" s="99"/>
      <c r="I30" s="99"/>
      <c r="J30" s="99"/>
      <c r="K30" s="99"/>
      <c r="L30" s="99"/>
      <c r="M30" s="99"/>
      <c r="N30" s="99"/>
      <c r="O30" s="99"/>
      <c r="P30" s="99"/>
      <c r="Q30" s="99"/>
      <c r="R30" s="99"/>
      <c r="S30" s="99"/>
      <c r="T30" s="99"/>
      <c r="U30" s="99"/>
      <c r="V30" s="99"/>
      <c r="W30" s="99"/>
      <c r="X30" s="99"/>
      <c r="Y30" s="99"/>
      <c r="Z30" s="66"/>
    </row>
    <row r="31" spans="1:26" ht="12.75" customHeight="1" x14ac:dyDescent="0.2">
      <c r="A31" s="139"/>
      <c r="B31" s="139"/>
      <c r="C31" s="99"/>
      <c r="D31" s="119"/>
      <c r="E31" s="99"/>
      <c r="F31" s="99"/>
      <c r="G31" s="99"/>
      <c r="H31" s="99"/>
      <c r="I31" s="99"/>
      <c r="J31" s="99"/>
      <c r="K31" s="99"/>
      <c r="L31" s="99"/>
      <c r="M31" s="99"/>
      <c r="N31" s="99"/>
      <c r="O31" s="99"/>
      <c r="P31" s="99"/>
      <c r="Q31" s="99"/>
      <c r="R31" s="99"/>
      <c r="S31" s="99"/>
      <c r="T31" s="99"/>
      <c r="U31" s="99"/>
      <c r="V31" s="99"/>
      <c r="W31" s="99"/>
      <c r="X31" s="99"/>
      <c r="Y31" s="99"/>
      <c r="Z31" s="66"/>
    </row>
    <row r="32" spans="1:26" ht="12.75" customHeight="1" x14ac:dyDescent="0.2">
      <c r="A32" s="139"/>
      <c r="B32" s="139"/>
      <c r="C32" s="99"/>
      <c r="D32" s="119"/>
      <c r="E32" s="99"/>
      <c r="F32" s="99"/>
      <c r="G32" s="99"/>
      <c r="H32" s="99"/>
      <c r="I32" s="99"/>
      <c r="J32" s="99"/>
      <c r="K32" s="99"/>
      <c r="L32" s="99"/>
      <c r="M32" s="99"/>
      <c r="N32" s="99"/>
      <c r="O32" s="99"/>
      <c r="P32" s="99"/>
      <c r="Q32" s="99"/>
      <c r="R32" s="99"/>
      <c r="S32" s="99"/>
      <c r="T32" s="99"/>
      <c r="U32" s="99"/>
      <c r="V32" s="99"/>
      <c r="W32" s="99"/>
      <c r="X32" s="99"/>
      <c r="Y32" s="99"/>
      <c r="Z32" s="66"/>
    </row>
    <row r="33" spans="1:26" ht="12.75" customHeight="1" x14ac:dyDescent="0.2">
      <c r="A33" s="139"/>
      <c r="B33" s="139"/>
      <c r="C33" s="99"/>
      <c r="D33" s="119"/>
      <c r="E33" s="99"/>
      <c r="F33" s="99"/>
      <c r="G33" s="99"/>
      <c r="H33" s="99"/>
      <c r="I33" s="99"/>
      <c r="J33" s="99"/>
      <c r="K33" s="99"/>
      <c r="L33" s="99"/>
      <c r="M33" s="99"/>
      <c r="N33" s="99"/>
      <c r="O33" s="99"/>
      <c r="P33" s="99"/>
      <c r="Q33" s="99"/>
      <c r="R33" s="99"/>
      <c r="S33" s="99"/>
      <c r="T33" s="99"/>
      <c r="U33" s="99"/>
      <c r="V33" s="99"/>
      <c r="W33" s="99"/>
      <c r="X33" s="99"/>
      <c r="Y33" s="99"/>
      <c r="Z33" s="66"/>
    </row>
    <row r="34" spans="1:26" ht="12.75" customHeight="1" x14ac:dyDescent="0.2">
      <c r="A34" s="139"/>
      <c r="B34" s="139"/>
      <c r="C34" s="99"/>
      <c r="D34" s="119"/>
      <c r="E34" s="99"/>
      <c r="F34" s="99"/>
      <c r="G34" s="99"/>
      <c r="H34" s="99"/>
      <c r="I34" s="99"/>
      <c r="J34" s="99"/>
      <c r="K34" s="99"/>
      <c r="L34" s="99"/>
      <c r="M34" s="99"/>
      <c r="N34" s="99"/>
      <c r="O34" s="99"/>
      <c r="P34" s="99"/>
      <c r="Q34" s="99"/>
      <c r="R34" s="99"/>
      <c r="S34" s="99"/>
      <c r="T34" s="99"/>
      <c r="U34" s="99"/>
      <c r="V34" s="99"/>
      <c r="W34" s="99"/>
      <c r="X34" s="99"/>
      <c r="Y34" s="99"/>
      <c r="Z34" s="66"/>
    </row>
    <row r="35" spans="1:26" ht="12.75" customHeight="1" x14ac:dyDescent="0.2">
      <c r="A35" s="139"/>
      <c r="B35" s="139"/>
      <c r="C35" s="99"/>
      <c r="D35" s="119"/>
      <c r="E35" s="99"/>
      <c r="F35" s="99"/>
      <c r="G35" s="99"/>
      <c r="H35" s="99"/>
      <c r="I35" s="99"/>
      <c r="J35" s="99"/>
      <c r="K35" s="99"/>
      <c r="L35" s="99"/>
      <c r="M35" s="99"/>
      <c r="N35" s="99"/>
      <c r="O35" s="99"/>
      <c r="P35" s="99"/>
      <c r="Q35" s="99"/>
      <c r="R35" s="99"/>
      <c r="S35" s="99"/>
      <c r="T35" s="99"/>
      <c r="U35" s="99"/>
      <c r="V35" s="99"/>
      <c r="W35" s="99"/>
      <c r="X35" s="99"/>
      <c r="Y35" s="99"/>
      <c r="Z35" s="66"/>
    </row>
    <row r="36" spans="1:26" ht="12.75" customHeight="1" x14ac:dyDescent="0.2">
      <c r="A36" s="139"/>
      <c r="B36" s="139"/>
      <c r="C36" s="99"/>
      <c r="D36" s="119"/>
      <c r="E36" s="99"/>
      <c r="F36" s="99"/>
      <c r="G36" s="99"/>
      <c r="H36" s="99"/>
      <c r="I36" s="99"/>
      <c r="J36" s="99"/>
      <c r="K36" s="99"/>
      <c r="L36" s="99"/>
      <c r="M36" s="99"/>
      <c r="N36" s="99"/>
      <c r="O36" s="99"/>
      <c r="P36" s="99"/>
      <c r="Q36" s="99"/>
      <c r="R36" s="99"/>
      <c r="S36" s="99"/>
      <c r="T36" s="99"/>
      <c r="U36" s="99"/>
      <c r="V36" s="99"/>
      <c r="W36" s="99"/>
      <c r="X36" s="99"/>
      <c r="Y36" s="99"/>
      <c r="Z36" s="66"/>
    </row>
    <row r="37" spans="1:26" ht="12.75" customHeight="1" x14ac:dyDescent="0.2">
      <c r="A37" s="139"/>
      <c r="B37" s="139"/>
      <c r="C37" s="99"/>
      <c r="D37" s="119"/>
      <c r="E37" s="99"/>
      <c r="F37" s="99"/>
      <c r="G37" s="99"/>
      <c r="H37" s="99"/>
      <c r="I37" s="99"/>
      <c r="J37" s="99"/>
      <c r="K37" s="99"/>
      <c r="L37" s="99"/>
      <c r="M37" s="99"/>
      <c r="N37" s="99"/>
      <c r="O37" s="99"/>
      <c r="P37" s="99"/>
      <c r="Q37" s="99"/>
      <c r="R37" s="99"/>
      <c r="S37" s="99"/>
      <c r="T37" s="99"/>
      <c r="U37" s="99"/>
      <c r="V37" s="99"/>
      <c r="W37" s="99"/>
      <c r="X37" s="99"/>
      <c r="Y37" s="99"/>
      <c r="Z37" s="66"/>
    </row>
    <row r="38" spans="1:26" ht="12.75" customHeight="1" x14ac:dyDescent="0.2">
      <c r="A38" s="139"/>
      <c r="B38" s="139"/>
      <c r="C38" s="99"/>
      <c r="D38" s="119"/>
      <c r="E38" s="99"/>
      <c r="F38" s="99"/>
      <c r="G38" s="99"/>
      <c r="H38" s="99"/>
      <c r="I38" s="99"/>
      <c r="J38" s="99"/>
      <c r="K38" s="99"/>
      <c r="L38" s="99"/>
      <c r="M38" s="99"/>
      <c r="N38" s="99"/>
      <c r="O38" s="99"/>
      <c r="P38" s="99"/>
      <c r="Q38" s="99"/>
      <c r="R38" s="99"/>
      <c r="S38" s="99"/>
      <c r="T38" s="99"/>
      <c r="U38" s="99"/>
      <c r="V38" s="99"/>
      <c r="W38" s="99"/>
      <c r="X38" s="99"/>
      <c r="Y38" s="99"/>
      <c r="Z38" s="66"/>
    </row>
    <row r="39" spans="1:26" ht="12.75" customHeight="1" x14ac:dyDescent="0.2">
      <c r="A39" s="139"/>
      <c r="B39" s="139"/>
      <c r="C39" s="99"/>
      <c r="D39" s="119"/>
      <c r="E39" s="99"/>
      <c r="F39" s="99"/>
      <c r="G39" s="99"/>
      <c r="H39" s="99"/>
      <c r="I39" s="99"/>
      <c r="J39" s="99"/>
      <c r="K39" s="99"/>
      <c r="L39" s="99"/>
      <c r="M39" s="99"/>
      <c r="N39" s="99"/>
      <c r="O39" s="99"/>
      <c r="P39" s="99"/>
      <c r="Q39" s="99"/>
      <c r="R39" s="99"/>
      <c r="S39" s="99"/>
      <c r="T39" s="99"/>
      <c r="U39" s="99"/>
      <c r="V39" s="99"/>
      <c r="W39" s="99"/>
      <c r="X39" s="99"/>
      <c r="Y39" s="99"/>
      <c r="Z39" s="66"/>
    </row>
    <row r="40" spans="1:26" ht="12.75" customHeight="1" x14ac:dyDescent="0.2">
      <c r="A40" s="139"/>
      <c r="B40" s="139"/>
      <c r="C40" s="99"/>
      <c r="D40" s="119"/>
      <c r="E40" s="99"/>
      <c r="F40" s="99"/>
      <c r="G40" s="99"/>
      <c r="H40" s="99"/>
      <c r="I40" s="99"/>
      <c r="J40" s="99"/>
      <c r="K40" s="99"/>
      <c r="L40" s="99"/>
      <c r="M40" s="99"/>
      <c r="N40" s="99"/>
      <c r="O40" s="99"/>
      <c r="P40" s="99"/>
      <c r="Q40" s="99"/>
      <c r="R40" s="99"/>
      <c r="S40" s="99"/>
      <c r="T40" s="99"/>
      <c r="U40" s="99"/>
      <c r="V40" s="99"/>
      <c r="W40" s="99"/>
      <c r="X40" s="99"/>
      <c r="Y40" s="99"/>
      <c r="Z40" s="66"/>
    </row>
    <row r="41" spans="1:26" ht="12.75" customHeight="1" x14ac:dyDescent="0.2">
      <c r="A41" s="139"/>
      <c r="B41" s="139"/>
      <c r="C41" s="99"/>
      <c r="D41" s="119"/>
      <c r="E41" s="99"/>
      <c r="F41" s="99"/>
      <c r="G41" s="99"/>
      <c r="H41" s="99"/>
      <c r="I41" s="99"/>
      <c r="J41" s="99"/>
      <c r="K41" s="99"/>
      <c r="L41" s="99"/>
      <c r="M41" s="99"/>
      <c r="N41" s="99"/>
      <c r="O41" s="99"/>
      <c r="P41" s="99"/>
      <c r="Q41" s="99"/>
      <c r="R41" s="99"/>
      <c r="S41" s="99"/>
      <c r="T41" s="99"/>
      <c r="U41" s="99"/>
      <c r="V41" s="99"/>
      <c r="W41" s="99"/>
      <c r="X41" s="99"/>
      <c r="Y41" s="99"/>
      <c r="Z41" s="66"/>
    </row>
    <row r="42" spans="1:26" ht="12.75" customHeight="1" x14ac:dyDescent="0.2">
      <c r="A42" s="139"/>
      <c r="B42" s="139"/>
      <c r="C42" s="99"/>
      <c r="D42" s="119"/>
      <c r="E42" s="99"/>
      <c r="F42" s="99"/>
      <c r="G42" s="99"/>
      <c r="H42" s="99"/>
      <c r="I42" s="99"/>
      <c r="J42" s="99"/>
      <c r="K42" s="99"/>
      <c r="L42" s="99"/>
      <c r="M42" s="99"/>
      <c r="N42" s="99"/>
      <c r="O42" s="99"/>
      <c r="P42" s="99"/>
      <c r="Q42" s="99"/>
      <c r="R42" s="99"/>
      <c r="S42" s="99"/>
      <c r="T42" s="99"/>
      <c r="U42" s="99"/>
      <c r="V42" s="99"/>
      <c r="W42" s="99"/>
      <c r="X42" s="99"/>
      <c r="Y42" s="99"/>
      <c r="Z42" s="66"/>
    </row>
    <row r="43" spans="1:26" ht="12.75" customHeight="1" x14ac:dyDescent="0.2">
      <c r="A43" s="139"/>
      <c r="B43" s="139"/>
      <c r="C43" s="99"/>
      <c r="D43" s="119"/>
      <c r="E43" s="99"/>
      <c r="F43" s="99"/>
      <c r="G43" s="99"/>
      <c r="H43" s="99"/>
      <c r="I43" s="99"/>
      <c r="J43" s="99"/>
      <c r="K43" s="99"/>
      <c r="L43" s="99"/>
      <c r="M43" s="99"/>
      <c r="N43" s="99"/>
      <c r="O43" s="99"/>
      <c r="P43" s="99"/>
      <c r="Q43" s="99"/>
      <c r="R43" s="99"/>
      <c r="S43" s="99"/>
      <c r="T43" s="99"/>
      <c r="U43" s="99"/>
      <c r="V43" s="99"/>
      <c r="W43" s="99"/>
      <c r="X43" s="99"/>
      <c r="Y43" s="99"/>
      <c r="Z43" s="66"/>
    </row>
    <row r="44" spans="1:26" ht="12.75" customHeight="1" x14ac:dyDescent="0.2">
      <c r="A44" s="139"/>
      <c r="B44" s="139"/>
      <c r="C44" s="99"/>
      <c r="D44" s="119"/>
      <c r="E44" s="99"/>
      <c r="F44" s="99"/>
      <c r="G44" s="99"/>
      <c r="H44" s="99"/>
      <c r="I44" s="99"/>
      <c r="J44" s="99"/>
      <c r="K44" s="99"/>
      <c r="L44" s="99"/>
      <c r="M44" s="99"/>
      <c r="N44" s="99"/>
      <c r="O44" s="99"/>
      <c r="P44" s="99"/>
      <c r="Q44" s="99"/>
      <c r="R44" s="99"/>
      <c r="S44" s="99"/>
      <c r="T44" s="99"/>
      <c r="U44" s="99"/>
      <c r="V44" s="99"/>
      <c r="W44" s="99"/>
      <c r="X44" s="99"/>
      <c r="Y44" s="99"/>
      <c r="Z44" s="66"/>
    </row>
    <row r="45" spans="1:26" ht="12.75" customHeight="1" x14ac:dyDescent="0.2">
      <c r="A45" s="139"/>
      <c r="B45" s="139"/>
      <c r="C45" s="99"/>
      <c r="D45" s="119"/>
      <c r="E45" s="99"/>
      <c r="F45" s="99"/>
      <c r="G45" s="99"/>
      <c r="H45" s="99"/>
      <c r="I45" s="99"/>
      <c r="J45" s="99"/>
      <c r="K45" s="99"/>
      <c r="L45" s="99"/>
      <c r="M45" s="99"/>
      <c r="N45" s="99"/>
      <c r="O45" s="99"/>
      <c r="P45" s="99"/>
      <c r="Q45" s="99"/>
      <c r="R45" s="99"/>
      <c r="S45" s="99"/>
      <c r="T45" s="99"/>
      <c r="U45" s="99"/>
      <c r="V45" s="99"/>
      <c r="W45" s="99"/>
      <c r="X45" s="99"/>
      <c r="Y45" s="99"/>
      <c r="Z45" s="66"/>
    </row>
    <row r="46" spans="1:26" ht="12.75" customHeight="1" x14ac:dyDescent="0.2">
      <c r="A46" s="139"/>
      <c r="B46" s="139"/>
      <c r="C46" s="99"/>
      <c r="D46" s="119"/>
      <c r="E46" s="99"/>
      <c r="F46" s="99"/>
      <c r="G46" s="99"/>
      <c r="H46" s="99"/>
      <c r="I46" s="99"/>
      <c r="J46" s="99"/>
      <c r="K46" s="99"/>
      <c r="L46" s="99"/>
      <c r="M46" s="99"/>
      <c r="N46" s="99"/>
      <c r="O46" s="99"/>
      <c r="P46" s="99"/>
      <c r="Q46" s="99"/>
      <c r="R46" s="99"/>
      <c r="S46" s="99"/>
      <c r="T46" s="99"/>
      <c r="U46" s="99"/>
      <c r="V46" s="99"/>
      <c r="W46" s="99"/>
      <c r="X46" s="99"/>
      <c r="Y46" s="99"/>
      <c r="Z46" s="66"/>
    </row>
    <row r="47" spans="1:26" ht="12.75" customHeight="1" x14ac:dyDescent="0.2">
      <c r="A47" s="139"/>
      <c r="B47" s="139"/>
      <c r="C47" s="99"/>
      <c r="D47" s="119"/>
      <c r="E47" s="99"/>
      <c r="F47" s="99"/>
      <c r="G47" s="99"/>
      <c r="H47" s="99"/>
      <c r="I47" s="99"/>
      <c r="J47" s="99"/>
      <c r="K47" s="99"/>
      <c r="L47" s="99"/>
      <c r="M47" s="99"/>
      <c r="N47" s="99"/>
      <c r="O47" s="99"/>
      <c r="P47" s="99"/>
      <c r="Q47" s="99"/>
      <c r="R47" s="99"/>
      <c r="S47" s="99"/>
      <c r="T47" s="99"/>
      <c r="U47" s="99"/>
      <c r="V47" s="99"/>
      <c r="W47" s="99"/>
      <c r="X47" s="99"/>
      <c r="Y47" s="99"/>
      <c r="Z47" s="66"/>
    </row>
    <row r="48" spans="1:26" ht="12.75" customHeight="1" x14ac:dyDescent="0.2">
      <c r="A48" s="139"/>
      <c r="B48" s="139"/>
      <c r="C48" s="99"/>
      <c r="D48" s="119"/>
      <c r="E48" s="99"/>
      <c r="F48" s="99"/>
      <c r="G48" s="99"/>
      <c r="H48" s="99"/>
      <c r="I48" s="99"/>
      <c r="J48" s="99"/>
      <c r="K48" s="99"/>
      <c r="L48" s="99"/>
      <c r="M48" s="99"/>
      <c r="N48" s="99"/>
      <c r="O48" s="99"/>
      <c r="P48" s="99"/>
      <c r="Q48" s="99"/>
      <c r="R48" s="99"/>
      <c r="S48" s="99"/>
      <c r="T48" s="99"/>
      <c r="U48" s="99"/>
      <c r="V48" s="99"/>
      <c r="W48" s="99"/>
      <c r="X48" s="99"/>
      <c r="Y48" s="99"/>
      <c r="Z48" s="66"/>
    </row>
    <row r="49" spans="1:26" ht="12.75" customHeight="1" x14ac:dyDescent="0.2">
      <c r="A49" s="139"/>
      <c r="B49" s="139"/>
      <c r="C49" s="99"/>
      <c r="D49" s="119"/>
      <c r="E49" s="99"/>
      <c r="F49" s="99"/>
      <c r="G49" s="99"/>
      <c r="H49" s="99"/>
      <c r="I49" s="99"/>
      <c r="J49" s="99"/>
      <c r="K49" s="99"/>
      <c r="L49" s="99"/>
      <c r="M49" s="99"/>
      <c r="N49" s="99"/>
      <c r="O49" s="99"/>
      <c r="P49" s="99"/>
      <c r="Q49" s="99"/>
      <c r="R49" s="99"/>
      <c r="S49" s="99"/>
      <c r="T49" s="99"/>
      <c r="U49" s="99"/>
      <c r="V49" s="99"/>
      <c r="W49" s="99"/>
      <c r="X49" s="99"/>
      <c r="Y49" s="99"/>
      <c r="Z49" s="66"/>
    </row>
    <row r="50" spans="1:26" ht="12.75" customHeight="1" x14ac:dyDescent="0.2">
      <c r="A50" s="139"/>
      <c r="B50" s="139"/>
      <c r="C50" s="99"/>
      <c r="D50" s="119"/>
      <c r="E50" s="99"/>
      <c r="F50" s="99"/>
      <c r="G50" s="99"/>
      <c r="H50" s="99"/>
      <c r="I50" s="99"/>
      <c r="J50" s="99"/>
      <c r="K50" s="99"/>
      <c r="L50" s="99"/>
      <c r="M50" s="99"/>
      <c r="N50" s="99"/>
      <c r="O50" s="99"/>
      <c r="P50" s="99"/>
      <c r="Q50" s="99"/>
      <c r="R50" s="99"/>
      <c r="S50" s="99"/>
      <c r="T50" s="99"/>
      <c r="U50" s="99"/>
      <c r="V50" s="99"/>
      <c r="W50" s="99"/>
      <c r="X50" s="99"/>
      <c r="Y50" s="99"/>
      <c r="Z50" s="66"/>
    </row>
    <row r="51" spans="1:26" ht="12.75" customHeight="1" x14ac:dyDescent="0.2">
      <c r="A51" s="139"/>
      <c r="B51" s="139"/>
      <c r="C51" s="99"/>
      <c r="D51" s="119"/>
      <c r="E51" s="99"/>
      <c r="F51" s="99"/>
      <c r="G51" s="99"/>
      <c r="H51" s="99"/>
      <c r="I51" s="99"/>
      <c r="J51" s="99"/>
      <c r="K51" s="99"/>
      <c r="L51" s="99"/>
      <c r="M51" s="99"/>
      <c r="N51" s="99"/>
      <c r="O51" s="99"/>
      <c r="P51" s="99"/>
      <c r="Q51" s="99"/>
      <c r="R51" s="99"/>
      <c r="S51" s="99"/>
      <c r="T51" s="99"/>
      <c r="U51" s="99"/>
      <c r="V51" s="99"/>
      <c r="W51" s="99"/>
      <c r="X51" s="99"/>
      <c r="Y51" s="99"/>
      <c r="Z51" s="66"/>
    </row>
    <row r="52" spans="1:26" ht="12.75" customHeight="1" x14ac:dyDescent="0.2">
      <c r="A52" s="139"/>
      <c r="B52" s="139"/>
      <c r="C52" s="99"/>
      <c r="D52" s="119"/>
      <c r="E52" s="99"/>
      <c r="F52" s="99"/>
      <c r="G52" s="99"/>
      <c r="H52" s="99"/>
      <c r="I52" s="99"/>
      <c r="J52" s="99"/>
      <c r="K52" s="99"/>
      <c r="L52" s="99"/>
      <c r="M52" s="99"/>
      <c r="N52" s="99"/>
      <c r="O52" s="99"/>
      <c r="P52" s="99"/>
      <c r="Q52" s="99"/>
      <c r="R52" s="99"/>
      <c r="S52" s="99"/>
      <c r="T52" s="99"/>
      <c r="U52" s="99"/>
      <c r="V52" s="99"/>
      <c r="W52" s="99"/>
      <c r="X52" s="99"/>
      <c r="Y52" s="99"/>
      <c r="Z52" s="66"/>
    </row>
    <row r="53" spans="1:26" ht="12.75" customHeight="1" x14ac:dyDescent="0.2">
      <c r="A53" s="139"/>
      <c r="B53" s="139"/>
      <c r="C53" s="99"/>
      <c r="D53" s="119"/>
      <c r="E53" s="99"/>
      <c r="F53" s="99"/>
      <c r="G53" s="99"/>
      <c r="H53" s="99"/>
      <c r="I53" s="99"/>
      <c r="J53" s="99"/>
      <c r="K53" s="99"/>
      <c r="L53" s="99"/>
      <c r="M53" s="99"/>
      <c r="N53" s="99"/>
      <c r="O53" s="99"/>
      <c r="P53" s="99"/>
      <c r="Q53" s="99"/>
      <c r="R53" s="99"/>
      <c r="S53" s="99"/>
      <c r="T53" s="99"/>
      <c r="U53" s="99"/>
      <c r="V53" s="99"/>
      <c r="W53" s="99"/>
      <c r="X53" s="99"/>
      <c r="Y53" s="99"/>
      <c r="Z53" s="66"/>
    </row>
    <row r="54" spans="1:26" ht="12.75" customHeight="1" x14ac:dyDescent="0.2">
      <c r="A54" s="139"/>
      <c r="B54" s="139"/>
      <c r="C54" s="99"/>
      <c r="D54" s="119"/>
      <c r="E54" s="99"/>
      <c r="F54" s="99"/>
      <c r="G54" s="99"/>
      <c r="H54" s="99"/>
      <c r="I54" s="99"/>
      <c r="J54" s="99"/>
      <c r="K54" s="99"/>
      <c r="L54" s="99"/>
      <c r="M54" s="99"/>
      <c r="N54" s="99"/>
      <c r="O54" s="99"/>
      <c r="P54" s="99"/>
      <c r="Q54" s="99"/>
      <c r="R54" s="99"/>
      <c r="S54" s="99"/>
      <c r="T54" s="99"/>
      <c r="U54" s="99"/>
      <c r="V54" s="99"/>
      <c r="W54" s="99"/>
      <c r="X54" s="99"/>
      <c r="Y54" s="99"/>
      <c r="Z54" s="66"/>
    </row>
    <row r="55" spans="1:26" ht="12.75" customHeight="1" x14ac:dyDescent="0.2">
      <c r="A55" s="139"/>
      <c r="B55" s="139"/>
      <c r="C55" s="99"/>
      <c r="D55" s="119"/>
      <c r="E55" s="99"/>
      <c r="F55" s="99"/>
      <c r="G55" s="99"/>
      <c r="H55" s="99"/>
      <c r="I55" s="99"/>
      <c r="J55" s="99"/>
      <c r="K55" s="99"/>
      <c r="L55" s="99"/>
      <c r="M55" s="99"/>
      <c r="N55" s="99"/>
      <c r="O55" s="99"/>
      <c r="P55" s="99"/>
      <c r="Q55" s="99"/>
      <c r="R55" s="99"/>
      <c r="S55" s="99"/>
      <c r="T55" s="99"/>
      <c r="U55" s="99"/>
      <c r="V55" s="99"/>
      <c r="W55" s="99"/>
      <c r="X55" s="99"/>
      <c r="Y55" s="99"/>
      <c r="Z55" s="66"/>
    </row>
    <row r="56" spans="1:26" ht="12.75" customHeight="1" x14ac:dyDescent="0.2">
      <c r="A56" s="139"/>
      <c r="B56" s="139"/>
      <c r="C56" s="99"/>
      <c r="D56" s="119"/>
      <c r="E56" s="99"/>
      <c r="F56" s="99"/>
      <c r="G56" s="99"/>
      <c r="H56" s="99"/>
      <c r="I56" s="99"/>
      <c r="J56" s="99"/>
      <c r="K56" s="99"/>
      <c r="L56" s="99"/>
      <c r="M56" s="99"/>
      <c r="N56" s="99"/>
      <c r="O56" s="99"/>
      <c r="P56" s="99"/>
      <c r="Q56" s="99"/>
      <c r="R56" s="99"/>
      <c r="S56" s="99"/>
      <c r="T56" s="99"/>
      <c r="U56" s="99"/>
      <c r="V56" s="99"/>
      <c r="W56" s="99"/>
      <c r="X56" s="99"/>
      <c r="Y56" s="99"/>
      <c r="Z56" s="66"/>
    </row>
    <row r="57" spans="1:26" ht="12.75" customHeight="1" x14ac:dyDescent="0.2">
      <c r="A57" s="139"/>
      <c r="B57" s="139"/>
      <c r="C57" s="99"/>
      <c r="D57" s="119"/>
      <c r="E57" s="99"/>
      <c r="F57" s="99"/>
      <c r="G57" s="99"/>
      <c r="H57" s="99"/>
      <c r="I57" s="99"/>
      <c r="J57" s="99"/>
      <c r="K57" s="99"/>
      <c r="L57" s="99"/>
      <c r="M57" s="99"/>
      <c r="N57" s="99"/>
      <c r="O57" s="99"/>
      <c r="P57" s="99"/>
      <c r="Q57" s="99"/>
      <c r="R57" s="99"/>
      <c r="S57" s="99"/>
      <c r="T57" s="99"/>
      <c r="U57" s="99"/>
      <c r="V57" s="99"/>
      <c r="W57" s="99"/>
      <c r="X57" s="99"/>
      <c r="Y57" s="99"/>
      <c r="Z57" s="66"/>
    </row>
    <row r="58" spans="1:26" ht="12.75" customHeight="1" x14ac:dyDescent="0.2">
      <c r="A58" s="139"/>
      <c r="B58" s="139"/>
      <c r="C58" s="99"/>
      <c r="D58" s="119"/>
      <c r="E58" s="99"/>
      <c r="F58" s="99"/>
      <c r="G58" s="99"/>
      <c r="H58" s="99"/>
      <c r="I58" s="99"/>
      <c r="J58" s="99"/>
      <c r="K58" s="99"/>
      <c r="L58" s="99"/>
      <c r="M58" s="99"/>
      <c r="N58" s="99"/>
      <c r="O58" s="99"/>
      <c r="P58" s="99"/>
      <c r="Q58" s="99"/>
      <c r="R58" s="99"/>
      <c r="S58" s="99"/>
      <c r="T58" s="99"/>
      <c r="U58" s="99"/>
      <c r="V58" s="99"/>
      <c r="W58" s="99"/>
      <c r="X58" s="99"/>
      <c r="Y58" s="99"/>
      <c r="Z58" s="66"/>
    </row>
    <row r="59" spans="1:26" ht="12.75" customHeight="1" x14ac:dyDescent="0.2">
      <c r="A59" s="139"/>
      <c r="B59" s="139"/>
      <c r="C59" s="99"/>
      <c r="D59" s="119"/>
      <c r="E59" s="99"/>
      <c r="F59" s="99"/>
      <c r="G59" s="99"/>
      <c r="H59" s="99"/>
      <c r="I59" s="99"/>
      <c r="J59" s="99"/>
      <c r="K59" s="99"/>
      <c r="L59" s="99"/>
      <c r="M59" s="99"/>
      <c r="N59" s="99"/>
      <c r="O59" s="99"/>
      <c r="P59" s="99"/>
      <c r="Q59" s="99"/>
      <c r="R59" s="99"/>
      <c r="S59" s="99"/>
      <c r="T59" s="99"/>
      <c r="U59" s="99"/>
      <c r="V59" s="99"/>
      <c r="W59" s="99"/>
      <c r="X59" s="99"/>
      <c r="Y59" s="99"/>
      <c r="Z59" s="66"/>
    </row>
    <row r="60" spans="1:26" ht="12.75" customHeight="1" x14ac:dyDescent="0.2">
      <c r="A60" s="139"/>
      <c r="B60" s="139"/>
      <c r="C60" s="99"/>
      <c r="D60" s="119"/>
      <c r="E60" s="99"/>
      <c r="F60" s="99"/>
      <c r="G60" s="99"/>
      <c r="H60" s="99"/>
      <c r="I60" s="99"/>
      <c r="J60" s="99"/>
      <c r="K60" s="99"/>
      <c r="L60" s="99"/>
      <c r="M60" s="99"/>
      <c r="N60" s="99"/>
      <c r="O60" s="99"/>
      <c r="P60" s="99"/>
      <c r="Q60" s="99"/>
      <c r="R60" s="99"/>
      <c r="S60" s="99"/>
      <c r="T60" s="99"/>
      <c r="U60" s="99"/>
      <c r="V60" s="99"/>
      <c r="W60" s="99"/>
      <c r="X60" s="99"/>
      <c r="Y60" s="99"/>
      <c r="Z60" s="66"/>
    </row>
    <row r="61" spans="1:26" ht="12.75" customHeight="1" x14ac:dyDescent="0.2">
      <c r="A61" s="139"/>
      <c r="B61" s="139"/>
      <c r="C61" s="99"/>
      <c r="D61" s="119"/>
      <c r="E61" s="99"/>
      <c r="F61" s="99"/>
      <c r="G61" s="99"/>
      <c r="H61" s="99"/>
      <c r="I61" s="99"/>
      <c r="J61" s="99"/>
      <c r="K61" s="99"/>
      <c r="L61" s="99"/>
      <c r="M61" s="99"/>
      <c r="N61" s="99"/>
      <c r="O61" s="99"/>
      <c r="P61" s="99"/>
      <c r="Q61" s="99"/>
      <c r="R61" s="99"/>
      <c r="S61" s="99"/>
      <c r="T61" s="99"/>
      <c r="U61" s="99"/>
      <c r="V61" s="99"/>
      <c r="W61" s="99"/>
      <c r="X61" s="99"/>
      <c r="Y61" s="99"/>
      <c r="Z61" s="66"/>
    </row>
    <row r="62" spans="1:26" ht="12.75" customHeight="1" x14ac:dyDescent="0.2">
      <c r="A62" s="139"/>
      <c r="B62" s="139"/>
      <c r="C62" s="99"/>
      <c r="D62" s="119"/>
      <c r="E62" s="99"/>
      <c r="F62" s="99"/>
      <c r="G62" s="99"/>
      <c r="H62" s="99"/>
      <c r="I62" s="99"/>
      <c r="J62" s="99"/>
      <c r="K62" s="99"/>
      <c r="L62" s="99"/>
      <c r="M62" s="99"/>
      <c r="N62" s="99"/>
      <c r="O62" s="99"/>
      <c r="P62" s="99"/>
      <c r="Q62" s="99"/>
      <c r="R62" s="99"/>
      <c r="S62" s="99"/>
      <c r="T62" s="99"/>
      <c r="U62" s="99"/>
      <c r="V62" s="99"/>
      <c r="W62" s="99"/>
      <c r="X62" s="99"/>
      <c r="Y62" s="99"/>
      <c r="Z62" s="66"/>
    </row>
    <row r="63" spans="1:26" ht="12.75" customHeight="1" x14ac:dyDescent="0.2">
      <c r="A63" s="139"/>
      <c r="B63" s="139"/>
      <c r="C63" s="99"/>
      <c r="D63" s="119"/>
      <c r="E63" s="99"/>
      <c r="F63" s="99"/>
      <c r="G63" s="99"/>
      <c r="H63" s="99"/>
      <c r="I63" s="99"/>
      <c r="J63" s="99"/>
      <c r="K63" s="99"/>
      <c r="L63" s="99"/>
      <c r="M63" s="99"/>
      <c r="N63" s="99"/>
      <c r="O63" s="99"/>
      <c r="P63" s="99"/>
      <c r="Q63" s="99"/>
      <c r="R63" s="99"/>
      <c r="S63" s="99"/>
      <c r="T63" s="99"/>
      <c r="U63" s="99"/>
      <c r="V63" s="99"/>
      <c r="W63" s="99"/>
      <c r="X63" s="99"/>
      <c r="Y63" s="99"/>
      <c r="Z63" s="66"/>
    </row>
    <row r="64" spans="1:26" ht="12.75" customHeight="1" x14ac:dyDescent="0.2">
      <c r="A64" s="139"/>
      <c r="B64" s="139"/>
      <c r="C64" s="99"/>
      <c r="D64" s="119"/>
      <c r="E64" s="99"/>
      <c r="F64" s="99"/>
      <c r="G64" s="99"/>
      <c r="H64" s="99"/>
      <c r="I64" s="99"/>
      <c r="J64" s="99"/>
      <c r="K64" s="99"/>
      <c r="L64" s="99"/>
      <c r="M64" s="99"/>
      <c r="N64" s="99"/>
      <c r="O64" s="99"/>
      <c r="P64" s="99"/>
      <c r="Q64" s="99"/>
      <c r="R64" s="99"/>
      <c r="S64" s="99"/>
      <c r="T64" s="99"/>
      <c r="U64" s="99"/>
      <c r="V64" s="99"/>
      <c r="W64" s="99"/>
      <c r="X64" s="99"/>
      <c r="Y64" s="99"/>
      <c r="Z64" s="66"/>
    </row>
    <row r="65" spans="1:26" ht="12.75" customHeight="1" x14ac:dyDescent="0.2">
      <c r="A65" s="139"/>
      <c r="B65" s="139"/>
      <c r="C65" s="99"/>
      <c r="D65" s="119"/>
      <c r="E65" s="99"/>
      <c r="F65" s="99"/>
      <c r="G65" s="99"/>
      <c r="H65" s="99"/>
      <c r="I65" s="99"/>
      <c r="J65" s="99"/>
      <c r="K65" s="99"/>
      <c r="L65" s="99"/>
      <c r="M65" s="99"/>
      <c r="N65" s="99"/>
      <c r="O65" s="99"/>
      <c r="P65" s="99"/>
      <c r="Q65" s="99"/>
      <c r="R65" s="99"/>
      <c r="S65" s="99"/>
      <c r="T65" s="99"/>
      <c r="U65" s="99"/>
      <c r="V65" s="99"/>
      <c r="W65" s="99"/>
      <c r="X65" s="99"/>
      <c r="Y65" s="99"/>
      <c r="Z65" s="66"/>
    </row>
    <row r="66" spans="1:26" ht="12.75" customHeight="1" x14ac:dyDescent="0.2">
      <c r="A66" s="139"/>
      <c r="B66" s="139"/>
      <c r="C66" s="99"/>
      <c r="D66" s="119"/>
      <c r="E66" s="99"/>
      <c r="F66" s="99"/>
      <c r="G66" s="99"/>
      <c r="H66" s="99"/>
      <c r="I66" s="99"/>
      <c r="J66" s="99"/>
      <c r="K66" s="99"/>
      <c r="L66" s="99"/>
      <c r="M66" s="99"/>
      <c r="N66" s="99"/>
      <c r="O66" s="99"/>
      <c r="P66" s="99"/>
      <c r="Q66" s="99"/>
      <c r="R66" s="99"/>
      <c r="S66" s="99"/>
      <c r="T66" s="99"/>
      <c r="U66" s="99"/>
      <c r="V66" s="99"/>
      <c r="W66" s="99"/>
      <c r="X66" s="99"/>
      <c r="Y66" s="99"/>
      <c r="Z66" s="66"/>
    </row>
    <row r="67" spans="1:26" ht="12.75" customHeight="1" x14ac:dyDescent="0.2">
      <c r="A67" s="139"/>
      <c r="B67" s="139"/>
      <c r="C67" s="99"/>
      <c r="D67" s="119"/>
      <c r="E67" s="99"/>
      <c r="F67" s="99"/>
      <c r="G67" s="99"/>
      <c r="H67" s="99"/>
      <c r="I67" s="99"/>
      <c r="J67" s="99"/>
      <c r="K67" s="99"/>
      <c r="L67" s="99"/>
      <c r="M67" s="99"/>
      <c r="N67" s="99"/>
      <c r="O67" s="99"/>
      <c r="P67" s="99"/>
      <c r="Q67" s="99"/>
      <c r="R67" s="99"/>
      <c r="S67" s="99"/>
      <c r="T67" s="99"/>
      <c r="U67" s="99"/>
      <c r="V67" s="99"/>
      <c r="W67" s="99"/>
      <c r="X67" s="99"/>
      <c r="Y67" s="99"/>
      <c r="Z67" s="66"/>
    </row>
    <row r="68" spans="1:26" ht="12.75" customHeight="1" x14ac:dyDescent="0.2">
      <c r="A68" s="139"/>
      <c r="B68" s="139"/>
      <c r="C68" s="99"/>
      <c r="D68" s="119"/>
      <c r="E68" s="99"/>
      <c r="F68" s="99"/>
      <c r="G68" s="99"/>
      <c r="H68" s="99"/>
      <c r="I68" s="99"/>
      <c r="J68" s="99"/>
      <c r="K68" s="99"/>
      <c r="L68" s="99"/>
      <c r="M68" s="99"/>
      <c r="N68" s="99"/>
      <c r="O68" s="99"/>
      <c r="P68" s="99"/>
      <c r="Q68" s="99"/>
      <c r="R68" s="99"/>
      <c r="S68" s="99"/>
      <c r="T68" s="99"/>
      <c r="U68" s="99"/>
      <c r="V68" s="99"/>
      <c r="W68" s="99"/>
      <c r="X68" s="99"/>
      <c r="Y68" s="99"/>
      <c r="Z68" s="66"/>
    </row>
    <row r="69" spans="1:26" ht="12.75" customHeight="1" x14ac:dyDescent="0.2">
      <c r="A69" s="139"/>
      <c r="B69" s="139"/>
      <c r="C69" s="99"/>
      <c r="D69" s="119"/>
      <c r="E69" s="99"/>
      <c r="F69" s="99"/>
      <c r="G69" s="99"/>
      <c r="H69" s="99"/>
      <c r="I69" s="99"/>
      <c r="J69" s="99"/>
      <c r="K69" s="99"/>
      <c r="L69" s="99"/>
      <c r="M69" s="99"/>
      <c r="N69" s="99"/>
      <c r="O69" s="99"/>
      <c r="P69" s="99"/>
      <c r="Q69" s="99"/>
      <c r="R69" s="99"/>
      <c r="S69" s="99"/>
      <c r="T69" s="99"/>
      <c r="U69" s="99"/>
      <c r="V69" s="99"/>
      <c r="W69" s="99"/>
      <c r="X69" s="99"/>
      <c r="Y69" s="99"/>
      <c r="Z69" s="66"/>
    </row>
    <row r="70" spans="1:26" ht="12.75" customHeight="1" x14ac:dyDescent="0.2">
      <c r="A70" s="139"/>
      <c r="B70" s="139"/>
      <c r="C70" s="99"/>
      <c r="D70" s="119"/>
      <c r="E70" s="99"/>
      <c r="F70" s="99"/>
      <c r="G70" s="99"/>
      <c r="H70" s="99"/>
      <c r="I70" s="99"/>
      <c r="J70" s="99"/>
      <c r="K70" s="99"/>
      <c r="L70" s="99"/>
      <c r="M70" s="99"/>
      <c r="N70" s="99"/>
      <c r="O70" s="99"/>
      <c r="P70" s="99"/>
      <c r="Q70" s="99"/>
      <c r="R70" s="99"/>
      <c r="S70" s="99"/>
      <c r="T70" s="99"/>
      <c r="U70" s="99"/>
      <c r="V70" s="99"/>
      <c r="W70" s="99"/>
      <c r="X70" s="99"/>
      <c r="Y70" s="99"/>
      <c r="Z70" s="66"/>
    </row>
    <row r="71" spans="1:26" ht="12.75" customHeight="1" x14ac:dyDescent="0.2">
      <c r="A71" s="139"/>
      <c r="B71" s="139"/>
      <c r="C71" s="99"/>
      <c r="D71" s="119"/>
      <c r="E71" s="99"/>
      <c r="F71" s="99"/>
      <c r="G71" s="99"/>
      <c r="H71" s="99"/>
      <c r="I71" s="99"/>
      <c r="J71" s="99"/>
      <c r="K71" s="99"/>
      <c r="L71" s="99"/>
      <c r="M71" s="99"/>
      <c r="N71" s="99"/>
      <c r="O71" s="99"/>
      <c r="P71" s="99"/>
      <c r="Q71" s="99"/>
      <c r="R71" s="99"/>
      <c r="S71" s="99"/>
      <c r="T71" s="99"/>
      <c r="U71" s="99"/>
      <c r="V71" s="99"/>
      <c r="W71" s="99"/>
      <c r="X71" s="99"/>
      <c r="Y71" s="99"/>
      <c r="Z71" s="66"/>
    </row>
    <row r="72" spans="1:26" ht="12.75" customHeight="1" x14ac:dyDescent="0.2">
      <c r="A72" s="139"/>
      <c r="B72" s="139"/>
      <c r="C72" s="99"/>
      <c r="D72" s="119"/>
      <c r="E72" s="99"/>
      <c r="F72" s="99"/>
      <c r="G72" s="99"/>
      <c r="H72" s="99"/>
      <c r="I72" s="99"/>
      <c r="J72" s="99"/>
      <c r="K72" s="99"/>
      <c r="L72" s="99"/>
      <c r="M72" s="99"/>
      <c r="N72" s="99"/>
      <c r="O72" s="99"/>
      <c r="P72" s="99"/>
      <c r="Q72" s="99"/>
      <c r="R72" s="99"/>
      <c r="S72" s="99"/>
      <c r="T72" s="99"/>
      <c r="U72" s="99"/>
      <c r="V72" s="99"/>
      <c r="W72" s="99"/>
      <c r="X72" s="99"/>
      <c r="Y72" s="99"/>
      <c r="Z72" s="66"/>
    </row>
    <row r="73" spans="1:26" ht="12.75" customHeight="1" x14ac:dyDescent="0.2">
      <c r="A73" s="139"/>
      <c r="B73" s="139"/>
      <c r="C73" s="99"/>
      <c r="D73" s="119"/>
      <c r="E73" s="99"/>
      <c r="F73" s="99"/>
      <c r="G73" s="99"/>
      <c r="H73" s="99"/>
      <c r="I73" s="99"/>
      <c r="J73" s="99"/>
      <c r="K73" s="99"/>
      <c r="L73" s="99"/>
      <c r="M73" s="99"/>
      <c r="N73" s="99"/>
      <c r="O73" s="99"/>
      <c r="P73" s="99"/>
      <c r="Q73" s="99"/>
      <c r="R73" s="99"/>
      <c r="S73" s="99"/>
      <c r="T73" s="99"/>
      <c r="U73" s="99"/>
      <c r="V73" s="99"/>
      <c r="W73" s="99"/>
      <c r="X73" s="99"/>
      <c r="Y73" s="99"/>
      <c r="Z73" s="66"/>
    </row>
    <row r="74" spans="1:26" ht="12.75" customHeight="1" x14ac:dyDescent="0.2">
      <c r="A74" s="139"/>
      <c r="B74" s="139"/>
      <c r="C74" s="99"/>
      <c r="D74" s="119"/>
      <c r="E74" s="99"/>
      <c r="F74" s="99"/>
      <c r="G74" s="99"/>
      <c r="H74" s="99"/>
      <c r="I74" s="99"/>
      <c r="J74" s="99"/>
      <c r="K74" s="99"/>
      <c r="L74" s="99"/>
      <c r="M74" s="99"/>
      <c r="N74" s="99"/>
      <c r="O74" s="99"/>
      <c r="P74" s="99"/>
      <c r="Q74" s="99"/>
      <c r="R74" s="99"/>
      <c r="S74" s="99"/>
      <c r="T74" s="99"/>
      <c r="U74" s="99"/>
      <c r="V74" s="99"/>
      <c r="W74" s="99"/>
      <c r="X74" s="99"/>
      <c r="Y74" s="99"/>
      <c r="Z74" s="66"/>
    </row>
    <row r="75" spans="1:26" ht="12.75" customHeight="1" x14ac:dyDescent="0.2">
      <c r="A75" s="139"/>
      <c r="B75" s="139"/>
      <c r="C75" s="99"/>
      <c r="D75" s="119"/>
      <c r="E75" s="99"/>
      <c r="F75" s="99"/>
      <c r="G75" s="99"/>
      <c r="H75" s="99"/>
      <c r="I75" s="99"/>
      <c r="J75" s="99"/>
      <c r="K75" s="99"/>
      <c r="L75" s="99"/>
      <c r="M75" s="99"/>
      <c r="N75" s="99"/>
      <c r="O75" s="99"/>
      <c r="P75" s="99"/>
      <c r="Q75" s="99"/>
      <c r="R75" s="99"/>
      <c r="S75" s="99"/>
      <c r="T75" s="99"/>
      <c r="U75" s="99"/>
      <c r="V75" s="99"/>
      <c r="W75" s="99"/>
      <c r="X75" s="99"/>
      <c r="Y75" s="99"/>
      <c r="Z75" s="66"/>
    </row>
    <row r="76" spans="1:26" ht="12.75" customHeight="1" x14ac:dyDescent="0.2">
      <c r="A76" s="139"/>
      <c r="B76" s="139"/>
      <c r="C76" s="99"/>
      <c r="D76" s="119"/>
      <c r="E76" s="99"/>
      <c r="F76" s="99"/>
      <c r="G76" s="99"/>
      <c r="H76" s="99"/>
      <c r="I76" s="99"/>
      <c r="J76" s="99"/>
      <c r="K76" s="99"/>
      <c r="L76" s="99"/>
      <c r="M76" s="99"/>
      <c r="N76" s="99"/>
      <c r="O76" s="99"/>
      <c r="P76" s="99"/>
      <c r="Q76" s="99"/>
      <c r="R76" s="99"/>
      <c r="S76" s="99"/>
      <c r="T76" s="99"/>
      <c r="U76" s="99"/>
      <c r="V76" s="99"/>
      <c r="W76" s="99"/>
      <c r="X76" s="99"/>
      <c r="Y76" s="99"/>
      <c r="Z76" s="66"/>
    </row>
    <row r="77" spans="1:26" ht="12.75" customHeight="1" x14ac:dyDescent="0.2">
      <c r="A77" s="139"/>
      <c r="B77" s="139"/>
      <c r="C77" s="99"/>
      <c r="D77" s="119"/>
      <c r="E77" s="99"/>
      <c r="F77" s="99"/>
      <c r="G77" s="99"/>
      <c r="H77" s="99"/>
      <c r="I77" s="99"/>
      <c r="J77" s="99"/>
      <c r="K77" s="99"/>
      <c r="L77" s="99"/>
      <c r="M77" s="99"/>
      <c r="N77" s="99"/>
      <c r="O77" s="99"/>
      <c r="P77" s="99"/>
      <c r="Q77" s="99"/>
      <c r="R77" s="99"/>
      <c r="S77" s="99"/>
      <c r="T77" s="99"/>
      <c r="U77" s="99"/>
      <c r="V77" s="99"/>
      <c r="W77" s="99"/>
      <c r="X77" s="99"/>
      <c r="Y77" s="99"/>
      <c r="Z77" s="66"/>
    </row>
    <row r="78" spans="1:26" ht="12.75" customHeight="1" x14ac:dyDescent="0.2">
      <c r="A78" s="139"/>
      <c r="B78" s="139"/>
      <c r="C78" s="99"/>
      <c r="D78" s="119"/>
      <c r="E78" s="99"/>
      <c r="F78" s="99"/>
      <c r="G78" s="99"/>
      <c r="H78" s="99"/>
      <c r="I78" s="99"/>
      <c r="J78" s="99"/>
      <c r="K78" s="99"/>
      <c r="L78" s="99"/>
      <c r="M78" s="99"/>
      <c r="N78" s="99"/>
      <c r="O78" s="99"/>
      <c r="P78" s="99"/>
      <c r="Q78" s="99"/>
      <c r="R78" s="99"/>
      <c r="S78" s="99"/>
      <c r="T78" s="99"/>
      <c r="U78" s="99"/>
      <c r="V78" s="99"/>
      <c r="W78" s="99"/>
      <c r="X78" s="99"/>
      <c r="Y78" s="99"/>
      <c r="Z78" s="66"/>
    </row>
    <row r="79" spans="1:26" ht="12.75" customHeight="1" x14ac:dyDescent="0.2">
      <c r="A79" s="139"/>
      <c r="B79" s="139"/>
      <c r="C79" s="99"/>
      <c r="D79" s="119"/>
      <c r="E79" s="99"/>
      <c r="F79" s="99"/>
      <c r="G79" s="99"/>
      <c r="H79" s="99"/>
      <c r="I79" s="99"/>
      <c r="J79" s="99"/>
      <c r="K79" s="99"/>
      <c r="L79" s="99"/>
      <c r="M79" s="99"/>
      <c r="N79" s="99"/>
      <c r="O79" s="99"/>
      <c r="P79" s="99"/>
      <c r="Q79" s="99"/>
      <c r="R79" s="99"/>
      <c r="S79" s="99"/>
      <c r="T79" s="99"/>
      <c r="U79" s="99"/>
      <c r="V79" s="99"/>
      <c r="W79" s="99"/>
      <c r="X79" s="99"/>
      <c r="Y79" s="99"/>
      <c r="Z79" s="66"/>
    </row>
    <row r="80" spans="1:26" ht="12.75" customHeight="1" x14ac:dyDescent="0.2">
      <c r="A80" s="139"/>
      <c r="B80" s="139"/>
      <c r="C80" s="99"/>
      <c r="D80" s="119"/>
      <c r="E80" s="99"/>
      <c r="F80" s="99"/>
      <c r="G80" s="99"/>
      <c r="H80" s="99"/>
      <c r="I80" s="99"/>
      <c r="J80" s="99"/>
      <c r="K80" s="99"/>
      <c r="L80" s="99"/>
      <c r="M80" s="99"/>
      <c r="N80" s="99"/>
      <c r="O80" s="99"/>
      <c r="P80" s="99"/>
      <c r="Q80" s="99"/>
      <c r="R80" s="99"/>
      <c r="S80" s="99"/>
      <c r="T80" s="99"/>
      <c r="U80" s="99"/>
      <c r="V80" s="99"/>
      <c r="W80" s="99"/>
      <c r="X80" s="99"/>
      <c r="Y80" s="99"/>
      <c r="Z80" s="66"/>
    </row>
    <row r="81" spans="1:26" ht="12.75" customHeight="1" x14ac:dyDescent="0.2">
      <c r="A81" s="139"/>
      <c r="B81" s="139"/>
      <c r="C81" s="99"/>
      <c r="D81" s="119"/>
      <c r="E81" s="99"/>
      <c r="F81" s="99"/>
      <c r="G81" s="99"/>
      <c r="H81" s="99"/>
      <c r="I81" s="99"/>
      <c r="J81" s="99"/>
      <c r="K81" s="99"/>
      <c r="L81" s="99"/>
      <c r="M81" s="99"/>
      <c r="N81" s="99"/>
      <c r="O81" s="99"/>
      <c r="P81" s="99"/>
      <c r="Q81" s="99"/>
      <c r="R81" s="99"/>
      <c r="S81" s="99"/>
      <c r="T81" s="99"/>
      <c r="U81" s="99"/>
      <c r="V81" s="99"/>
      <c r="W81" s="99"/>
      <c r="X81" s="99"/>
      <c r="Y81" s="99"/>
      <c r="Z81" s="66"/>
    </row>
    <row r="82" spans="1:26" ht="12.75" customHeight="1" x14ac:dyDescent="0.2">
      <c r="A82" s="139"/>
      <c r="B82" s="139"/>
      <c r="C82" s="99"/>
      <c r="D82" s="119"/>
      <c r="E82" s="99"/>
      <c r="F82" s="99"/>
      <c r="G82" s="99"/>
      <c r="H82" s="99"/>
      <c r="I82" s="99"/>
      <c r="J82" s="99"/>
      <c r="K82" s="99"/>
      <c r="L82" s="99"/>
      <c r="M82" s="99"/>
      <c r="N82" s="99"/>
      <c r="O82" s="99"/>
      <c r="P82" s="99"/>
      <c r="Q82" s="99"/>
      <c r="R82" s="99"/>
      <c r="S82" s="99"/>
      <c r="T82" s="99"/>
      <c r="U82" s="99"/>
      <c r="V82" s="99"/>
      <c r="W82" s="99"/>
      <c r="X82" s="99"/>
      <c r="Y82" s="99"/>
      <c r="Z82" s="66"/>
    </row>
    <row r="83" spans="1:26" ht="12.75" customHeight="1" x14ac:dyDescent="0.2">
      <c r="A83" s="139"/>
      <c r="B83" s="139"/>
      <c r="C83" s="99"/>
      <c r="D83" s="119"/>
      <c r="E83" s="99"/>
      <c r="F83" s="99"/>
      <c r="G83" s="99"/>
      <c r="H83" s="99"/>
      <c r="I83" s="99"/>
      <c r="J83" s="99"/>
      <c r="K83" s="99"/>
      <c r="L83" s="99"/>
      <c r="M83" s="99"/>
      <c r="N83" s="99"/>
      <c r="O83" s="99"/>
      <c r="P83" s="99"/>
      <c r="Q83" s="99"/>
      <c r="R83" s="99"/>
      <c r="S83" s="99"/>
      <c r="T83" s="99"/>
      <c r="U83" s="99"/>
      <c r="V83" s="99"/>
      <c r="W83" s="99"/>
      <c r="X83" s="99"/>
      <c r="Y83" s="99"/>
      <c r="Z83" s="66"/>
    </row>
    <row r="84" spans="1:26" ht="12.75" customHeight="1" x14ac:dyDescent="0.2">
      <c r="A84" s="139"/>
      <c r="B84" s="139"/>
      <c r="C84" s="99"/>
      <c r="D84" s="119"/>
      <c r="E84" s="99"/>
      <c r="F84" s="99"/>
      <c r="G84" s="99"/>
      <c r="H84" s="99"/>
      <c r="I84" s="99"/>
      <c r="J84" s="99"/>
      <c r="K84" s="99"/>
      <c r="L84" s="99"/>
      <c r="M84" s="99"/>
      <c r="N84" s="99"/>
      <c r="O84" s="99"/>
      <c r="P84" s="99"/>
      <c r="Q84" s="99"/>
      <c r="R84" s="99"/>
      <c r="S84" s="99"/>
      <c r="T84" s="99"/>
      <c r="U84" s="99"/>
      <c r="V84" s="99"/>
      <c r="W84" s="99"/>
      <c r="X84" s="99"/>
      <c r="Y84" s="99"/>
      <c r="Z84" s="66"/>
    </row>
    <row r="85" spans="1:26" ht="12.75" customHeight="1" x14ac:dyDescent="0.2">
      <c r="A85" s="139"/>
      <c r="B85" s="139"/>
      <c r="C85" s="99"/>
      <c r="D85" s="119"/>
      <c r="E85" s="99"/>
      <c r="F85" s="99"/>
      <c r="G85" s="99"/>
      <c r="H85" s="99"/>
      <c r="I85" s="99"/>
      <c r="J85" s="99"/>
      <c r="K85" s="99"/>
      <c r="L85" s="99"/>
      <c r="M85" s="99"/>
      <c r="N85" s="99"/>
      <c r="O85" s="99"/>
      <c r="P85" s="99"/>
      <c r="Q85" s="99"/>
      <c r="R85" s="99"/>
      <c r="S85" s="99"/>
      <c r="T85" s="99"/>
      <c r="U85" s="99"/>
      <c r="V85" s="99"/>
      <c r="W85" s="99"/>
      <c r="X85" s="99"/>
      <c r="Y85" s="99"/>
      <c r="Z85" s="66"/>
    </row>
    <row r="86" spans="1:26" ht="12.75" customHeight="1" x14ac:dyDescent="0.2">
      <c r="A86" s="139"/>
      <c r="B86" s="139"/>
      <c r="C86" s="99"/>
      <c r="D86" s="119"/>
      <c r="E86" s="99"/>
      <c r="F86" s="99"/>
      <c r="G86" s="99"/>
      <c r="H86" s="99"/>
      <c r="I86" s="99"/>
      <c r="J86" s="99"/>
      <c r="K86" s="99"/>
      <c r="L86" s="99"/>
      <c r="M86" s="99"/>
      <c r="N86" s="99"/>
      <c r="O86" s="99"/>
      <c r="P86" s="99"/>
      <c r="Q86" s="99"/>
      <c r="R86" s="99"/>
      <c r="S86" s="99"/>
      <c r="T86" s="99"/>
      <c r="U86" s="99"/>
      <c r="V86" s="99"/>
      <c r="W86" s="99"/>
      <c r="X86" s="99"/>
      <c r="Y86" s="99"/>
      <c r="Z86" s="66"/>
    </row>
    <row r="87" spans="1:26" ht="12.75" customHeight="1" x14ac:dyDescent="0.2">
      <c r="A87" s="139"/>
      <c r="B87" s="139"/>
      <c r="C87" s="99"/>
      <c r="D87" s="119"/>
      <c r="E87" s="99"/>
      <c r="F87" s="99"/>
      <c r="G87" s="99"/>
      <c r="H87" s="99"/>
      <c r="I87" s="99"/>
      <c r="J87" s="99"/>
      <c r="K87" s="99"/>
      <c r="L87" s="99"/>
      <c r="M87" s="99"/>
      <c r="N87" s="99"/>
      <c r="O87" s="99"/>
      <c r="P87" s="99"/>
      <c r="Q87" s="99"/>
      <c r="R87" s="99"/>
      <c r="S87" s="99"/>
      <c r="T87" s="99"/>
      <c r="U87" s="99"/>
      <c r="V87" s="99"/>
      <c r="W87" s="99"/>
      <c r="X87" s="99"/>
      <c r="Y87" s="99"/>
      <c r="Z87" s="66"/>
    </row>
    <row r="88" spans="1:26" ht="12.75" customHeight="1" x14ac:dyDescent="0.2">
      <c r="A88" s="139"/>
      <c r="B88" s="139"/>
      <c r="C88" s="99"/>
      <c r="D88" s="119"/>
      <c r="E88" s="99"/>
      <c r="F88" s="99"/>
      <c r="G88" s="99"/>
      <c r="H88" s="99"/>
      <c r="I88" s="99"/>
      <c r="J88" s="99"/>
      <c r="K88" s="99"/>
      <c r="L88" s="99"/>
      <c r="M88" s="99"/>
      <c r="N88" s="99"/>
      <c r="O88" s="99"/>
      <c r="P88" s="99"/>
      <c r="Q88" s="99"/>
      <c r="R88" s="99"/>
      <c r="S88" s="99"/>
      <c r="T88" s="99"/>
      <c r="U88" s="99"/>
      <c r="V88" s="99"/>
      <c r="W88" s="99"/>
      <c r="X88" s="99"/>
      <c r="Y88" s="99"/>
      <c r="Z88" s="66"/>
    </row>
    <row r="89" spans="1:26" ht="12.75" customHeight="1" x14ac:dyDescent="0.2">
      <c r="A89" s="139"/>
      <c r="B89" s="139"/>
      <c r="C89" s="99"/>
      <c r="D89" s="119"/>
      <c r="E89" s="99"/>
      <c r="F89" s="99"/>
      <c r="G89" s="99"/>
      <c r="H89" s="99"/>
      <c r="I89" s="99"/>
      <c r="J89" s="99"/>
      <c r="K89" s="99"/>
      <c r="L89" s="99"/>
      <c r="M89" s="99"/>
      <c r="N89" s="99"/>
      <c r="O89" s="99"/>
      <c r="P89" s="99"/>
      <c r="Q89" s="99"/>
      <c r="R89" s="99"/>
      <c r="S89" s="99"/>
      <c r="T89" s="99"/>
      <c r="U89" s="99"/>
      <c r="V89" s="99"/>
      <c r="W89" s="99"/>
      <c r="X89" s="99"/>
      <c r="Y89" s="99"/>
      <c r="Z89" s="66"/>
    </row>
    <row r="90" spans="1:26" ht="12.75" customHeight="1" x14ac:dyDescent="0.2">
      <c r="A90" s="139"/>
      <c r="B90" s="139"/>
      <c r="C90" s="99"/>
      <c r="D90" s="119"/>
      <c r="E90" s="99"/>
      <c r="F90" s="99"/>
      <c r="G90" s="99"/>
      <c r="H90" s="99"/>
      <c r="I90" s="99"/>
      <c r="J90" s="99"/>
      <c r="K90" s="99"/>
      <c r="L90" s="99"/>
      <c r="M90" s="99"/>
      <c r="N90" s="99"/>
      <c r="O90" s="99"/>
      <c r="P90" s="99"/>
      <c r="Q90" s="99"/>
      <c r="R90" s="99"/>
      <c r="S90" s="99"/>
      <c r="T90" s="99"/>
      <c r="U90" s="99"/>
      <c r="V90" s="99"/>
      <c r="W90" s="99"/>
      <c r="X90" s="99"/>
      <c r="Y90" s="99"/>
      <c r="Z90" s="66"/>
    </row>
    <row r="91" spans="1:26" ht="12.75" customHeight="1" x14ac:dyDescent="0.2">
      <c r="A91" s="139"/>
      <c r="B91" s="139"/>
      <c r="C91" s="99"/>
      <c r="D91" s="119"/>
      <c r="E91" s="99"/>
      <c r="F91" s="99"/>
      <c r="G91" s="99"/>
      <c r="H91" s="99"/>
      <c r="I91" s="99"/>
      <c r="J91" s="99"/>
      <c r="K91" s="99"/>
      <c r="L91" s="99"/>
      <c r="M91" s="99"/>
      <c r="N91" s="99"/>
      <c r="O91" s="99"/>
      <c r="P91" s="99"/>
      <c r="Q91" s="99"/>
      <c r="R91" s="99"/>
      <c r="S91" s="99"/>
      <c r="T91" s="99"/>
      <c r="U91" s="99"/>
      <c r="V91" s="99"/>
      <c r="W91" s="99"/>
      <c r="X91" s="99"/>
      <c r="Y91" s="99"/>
      <c r="Z91" s="66"/>
    </row>
    <row r="92" spans="1:26" ht="12.75" customHeight="1" x14ac:dyDescent="0.2">
      <c r="A92" s="139"/>
      <c r="B92" s="139"/>
      <c r="C92" s="99"/>
      <c r="D92" s="119"/>
      <c r="E92" s="99"/>
      <c r="F92" s="99"/>
      <c r="G92" s="99"/>
      <c r="H92" s="99"/>
      <c r="I92" s="99"/>
      <c r="J92" s="99"/>
      <c r="K92" s="99"/>
      <c r="L92" s="99"/>
      <c r="M92" s="99"/>
      <c r="N92" s="99"/>
      <c r="O92" s="99"/>
      <c r="P92" s="99"/>
      <c r="Q92" s="99"/>
      <c r="R92" s="99"/>
      <c r="S92" s="99"/>
      <c r="T92" s="99"/>
      <c r="U92" s="99"/>
      <c r="V92" s="99"/>
      <c r="W92" s="99"/>
      <c r="X92" s="99"/>
      <c r="Y92" s="99"/>
      <c r="Z92" s="66"/>
    </row>
    <row r="93" spans="1:26" ht="12.75" customHeight="1" x14ac:dyDescent="0.2">
      <c r="A93" s="139"/>
      <c r="B93" s="139"/>
      <c r="C93" s="99"/>
      <c r="D93" s="119"/>
      <c r="E93" s="99"/>
      <c r="F93" s="99"/>
      <c r="G93" s="99"/>
      <c r="H93" s="99"/>
      <c r="I93" s="99"/>
      <c r="J93" s="99"/>
      <c r="K93" s="99"/>
      <c r="L93" s="99"/>
      <c r="M93" s="99"/>
      <c r="N93" s="99"/>
      <c r="O93" s="99"/>
      <c r="P93" s="99"/>
      <c r="Q93" s="99"/>
      <c r="R93" s="99"/>
      <c r="S93" s="99"/>
      <c r="T93" s="99"/>
      <c r="U93" s="99"/>
      <c r="V93" s="99"/>
      <c r="W93" s="99"/>
      <c r="X93" s="99"/>
      <c r="Y93" s="99"/>
      <c r="Z93" s="66"/>
    </row>
    <row r="94" spans="1:26" ht="12.75" customHeight="1" x14ac:dyDescent="0.2">
      <c r="A94" s="139"/>
      <c r="B94" s="139"/>
      <c r="C94" s="99"/>
      <c r="D94" s="119"/>
      <c r="E94" s="99"/>
      <c r="F94" s="99"/>
      <c r="G94" s="99"/>
      <c r="H94" s="99"/>
      <c r="I94" s="99"/>
      <c r="J94" s="99"/>
      <c r="K94" s="99"/>
      <c r="L94" s="99"/>
      <c r="M94" s="99"/>
      <c r="N94" s="99"/>
      <c r="O94" s="99"/>
      <c r="P94" s="99"/>
      <c r="Q94" s="99"/>
      <c r="R94" s="99"/>
      <c r="S94" s="99"/>
      <c r="T94" s="99"/>
      <c r="U94" s="99"/>
      <c r="V94" s="99"/>
      <c r="W94" s="99"/>
      <c r="X94" s="99"/>
      <c r="Y94" s="99"/>
      <c r="Z94" s="66"/>
    </row>
    <row r="95" spans="1:26" ht="12.75" customHeight="1" x14ac:dyDescent="0.2">
      <c r="A95" s="139"/>
      <c r="B95" s="139"/>
      <c r="C95" s="99"/>
      <c r="D95" s="119"/>
      <c r="E95" s="99"/>
      <c r="F95" s="99"/>
      <c r="G95" s="99"/>
      <c r="H95" s="99"/>
      <c r="I95" s="99"/>
      <c r="J95" s="99"/>
      <c r="K95" s="99"/>
      <c r="L95" s="99"/>
      <c r="M95" s="99"/>
      <c r="N95" s="99"/>
      <c r="O95" s="99"/>
      <c r="P95" s="99"/>
      <c r="Q95" s="99"/>
      <c r="R95" s="99"/>
      <c r="S95" s="99"/>
      <c r="T95" s="99"/>
      <c r="U95" s="99"/>
      <c r="V95" s="99"/>
      <c r="W95" s="99"/>
      <c r="X95" s="99"/>
      <c r="Y95" s="99"/>
      <c r="Z95" s="66"/>
    </row>
    <row r="96" spans="1:26" ht="12.75" customHeight="1" x14ac:dyDescent="0.2">
      <c r="A96" s="139"/>
      <c r="B96" s="139"/>
      <c r="C96" s="99"/>
      <c r="D96" s="119"/>
      <c r="E96" s="99"/>
      <c r="F96" s="99"/>
      <c r="G96" s="99"/>
      <c r="H96" s="99"/>
      <c r="I96" s="99"/>
      <c r="J96" s="99"/>
      <c r="K96" s="99"/>
      <c r="L96" s="99"/>
      <c r="M96" s="99"/>
      <c r="N96" s="99"/>
      <c r="O96" s="99"/>
      <c r="P96" s="99"/>
      <c r="Q96" s="99"/>
      <c r="R96" s="99"/>
      <c r="S96" s="99"/>
      <c r="T96" s="99"/>
      <c r="U96" s="99"/>
      <c r="V96" s="99"/>
      <c r="W96" s="99"/>
      <c r="X96" s="99"/>
      <c r="Y96" s="99"/>
      <c r="Z96" s="66"/>
    </row>
    <row r="97" spans="1:26" ht="12.75" customHeight="1" x14ac:dyDescent="0.2">
      <c r="A97" s="139"/>
      <c r="B97" s="139"/>
      <c r="C97" s="99"/>
      <c r="D97" s="119"/>
      <c r="E97" s="99"/>
      <c r="F97" s="99"/>
      <c r="G97" s="99"/>
      <c r="H97" s="99"/>
      <c r="I97" s="99"/>
      <c r="J97" s="99"/>
      <c r="K97" s="99"/>
      <c r="L97" s="99"/>
      <c r="M97" s="99"/>
      <c r="N97" s="99"/>
      <c r="O97" s="99"/>
      <c r="P97" s="99"/>
      <c r="Q97" s="99"/>
      <c r="R97" s="99"/>
      <c r="S97" s="99"/>
      <c r="T97" s="99"/>
      <c r="U97" s="99"/>
      <c r="V97" s="99"/>
      <c r="W97" s="99"/>
      <c r="X97" s="99"/>
      <c r="Y97" s="99"/>
      <c r="Z97" s="66"/>
    </row>
    <row r="98" spans="1:26" ht="12.75" customHeight="1" x14ac:dyDescent="0.2">
      <c r="A98" s="139"/>
      <c r="B98" s="139"/>
      <c r="C98" s="99"/>
      <c r="D98" s="119"/>
      <c r="E98" s="99"/>
      <c r="F98" s="99"/>
      <c r="G98" s="99"/>
      <c r="H98" s="99"/>
      <c r="I98" s="99"/>
      <c r="J98" s="99"/>
      <c r="K98" s="99"/>
      <c r="L98" s="99"/>
      <c r="M98" s="99"/>
      <c r="N98" s="99"/>
      <c r="O98" s="99"/>
      <c r="P98" s="99"/>
      <c r="Q98" s="99"/>
      <c r="R98" s="99"/>
      <c r="S98" s="99"/>
      <c r="T98" s="99"/>
      <c r="U98" s="99"/>
      <c r="V98" s="99"/>
      <c r="W98" s="99"/>
      <c r="X98" s="99"/>
      <c r="Y98" s="99"/>
      <c r="Z98" s="66"/>
    </row>
    <row r="99" spans="1:26" ht="12.75" customHeight="1" x14ac:dyDescent="0.2">
      <c r="A99" s="139"/>
      <c r="B99" s="139"/>
      <c r="C99" s="99"/>
      <c r="D99" s="119"/>
      <c r="E99" s="99"/>
      <c r="F99" s="99"/>
      <c r="G99" s="99"/>
      <c r="H99" s="99"/>
      <c r="I99" s="99"/>
      <c r="J99" s="99"/>
      <c r="K99" s="99"/>
      <c r="L99" s="99"/>
      <c r="M99" s="99"/>
      <c r="N99" s="99"/>
      <c r="O99" s="99"/>
      <c r="P99" s="99"/>
      <c r="Q99" s="99"/>
      <c r="R99" s="99"/>
      <c r="S99" s="99"/>
      <c r="T99" s="99"/>
      <c r="U99" s="99"/>
      <c r="V99" s="99"/>
      <c r="W99" s="99"/>
      <c r="X99" s="99"/>
      <c r="Y99" s="99"/>
      <c r="Z99" s="66"/>
    </row>
    <row r="100" spans="1:26" ht="12.75" customHeight="1" x14ac:dyDescent="0.2">
      <c r="A100" s="139"/>
      <c r="B100" s="139"/>
      <c r="C100" s="99"/>
      <c r="D100" s="119"/>
      <c r="E100" s="99"/>
      <c r="F100" s="99"/>
      <c r="G100" s="99"/>
      <c r="H100" s="99"/>
      <c r="I100" s="99"/>
      <c r="J100" s="99"/>
      <c r="K100" s="99"/>
      <c r="L100" s="99"/>
      <c r="M100" s="99"/>
      <c r="N100" s="99"/>
      <c r="O100" s="99"/>
      <c r="P100" s="99"/>
      <c r="Q100" s="99"/>
      <c r="R100" s="99"/>
      <c r="S100" s="99"/>
      <c r="T100" s="99"/>
      <c r="U100" s="99"/>
      <c r="V100" s="99"/>
      <c r="W100" s="99"/>
      <c r="X100" s="99"/>
      <c r="Y100" s="99"/>
      <c r="Z100" s="66"/>
    </row>
    <row r="101" spans="1:26" ht="12.75" customHeight="1" x14ac:dyDescent="0.2">
      <c r="A101" s="139"/>
      <c r="B101" s="139"/>
      <c r="C101" s="99"/>
      <c r="D101" s="119"/>
      <c r="E101" s="99"/>
      <c r="F101" s="99"/>
      <c r="G101" s="99"/>
      <c r="H101" s="99"/>
      <c r="I101" s="99"/>
      <c r="J101" s="99"/>
      <c r="K101" s="99"/>
      <c r="L101" s="99"/>
      <c r="M101" s="99"/>
      <c r="N101" s="99"/>
      <c r="O101" s="99"/>
      <c r="P101" s="99"/>
      <c r="Q101" s="99"/>
      <c r="R101" s="99"/>
      <c r="S101" s="99"/>
      <c r="T101" s="99"/>
      <c r="U101" s="99"/>
      <c r="V101" s="99"/>
      <c r="W101" s="99"/>
      <c r="X101" s="99"/>
      <c r="Y101" s="99"/>
      <c r="Z101" s="66"/>
    </row>
    <row r="102" spans="1:26" ht="12.75" customHeight="1" x14ac:dyDescent="0.2">
      <c r="A102" s="139"/>
      <c r="B102" s="139"/>
      <c r="C102" s="99"/>
      <c r="D102" s="119"/>
      <c r="E102" s="99"/>
      <c r="F102" s="99"/>
      <c r="G102" s="99"/>
      <c r="H102" s="99"/>
      <c r="I102" s="99"/>
      <c r="J102" s="99"/>
      <c r="K102" s="99"/>
      <c r="L102" s="99"/>
      <c r="M102" s="99"/>
      <c r="N102" s="99"/>
      <c r="O102" s="99"/>
      <c r="P102" s="99"/>
      <c r="Q102" s="99"/>
      <c r="R102" s="99"/>
      <c r="S102" s="99"/>
      <c r="T102" s="99"/>
      <c r="U102" s="99"/>
      <c r="V102" s="99"/>
      <c r="W102" s="99"/>
      <c r="X102" s="99"/>
      <c r="Y102" s="99"/>
      <c r="Z102" s="66"/>
    </row>
    <row r="103" spans="1:26" ht="12.75" customHeight="1" x14ac:dyDescent="0.2">
      <c r="A103" s="139"/>
      <c r="B103" s="139"/>
      <c r="C103" s="99"/>
      <c r="D103" s="119"/>
      <c r="E103" s="99"/>
      <c r="F103" s="99"/>
      <c r="G103" s="99"/>
      <c r="H103" s="99"/>
      <c r="I103" s="99"/>
      <c r="J103" s="99"/>
      <c r="K103" s="99"/>
      <c r="L103" s="99"/>
      <c r="M103" s="99"/>
      <c r="N103" s="99"/>
      <c r="O103" s="99"/>
      <c r="P103" s="99"/>
      <c r="Q103" s="99"/>
      <c r="R103" s="99"/>
      <c r="S103" s="99"/>
      <c r="T103" s="99"/>
      <c r="U103" s="99"/>
      <c r="V103" s="99"/>
      <c r="W103" s="99"/>
      <c r="X103" s="99"/>
      <c r="Y103" s="99"/>
      <c r="Z103" s="66"/>
    </row>
    <row r="104" spans="1:26" ht="12.75" customHeight="1" x14ac:dyDescent="0.2">
      <c r="A104" s="139"/>
      <c r="B104" s="139"/>
      <c r="C104" s="99"/>
      <c r="D104" s="119"/>
      <c r="E104" s="99"/>
      <c r="F104" s="99"/>
      <c r="G104" s="99"/>
      <c r="H104" s="99"/>
      <c r="I104" s="99"/>
      <c r="J104" s="99"/>
      <c r="K104" s="99"/>
      <c r="L104" s="99"/>
      <c r="M104" s="99"/>
      <c r="N104" s="99"/>
      <c r="O104" s="99"/>
      <c r="P104" s="99"/>
      <c r="Q104" s="99"/>
      <c r="R104" s="99"/>
      <c r="S104" s="99"/>
      <c r="T104" s="99"/>
      <c r="U104" s="99"/>
      <c r="V104" s="99"/>
      <c r="W104" s="99"/>
      <c r="X104" s="99"/>
      <c r="Y104" s="99"/>
      <c r="Z104" s="66"/>
    </row>
    <row r="105" spans="1:26" ht="12.75" customHeight="1" x14ac:dyDescent="0.2">
      <c r="A105" s="139"/>
      <c r="B105" s="139"/>
      <c r="C105" s="99"/>
      <c r="D105" s="119"/>
      <c r="E105" s="99"/>
      <c r="F105" s="99"/>
      <c r="G105" s="99"/>
      <c r="H105" s="99"/>
      <c r="I105" s="99"/>
      <c r="J105" s="99"/>
      <c r="K105" s="99"/>
      <c r="L105" s="99"/>
      <c r="M105" s="99"/>
      <c r="N105" s="99"/>
      <c r="O105" s="99"/>
      <c r="P105" s="99"/>
      <c r="Q105" s="99"/>
      <c r="R105" s="99"/>
      <c r="S105" s="99"/>
      <c r="T105" s="99"/>
      <c r="U105" s="99"/>
      <c r="V105" s="99"/>
      <c r="W105" s="99"/>
      <c r="X105" s="99"/>
      <c r="Y105" s="99"/>
      <c r="Z105" s="66"/>
    </row>
    <row r="106" spans="1:26" ht="12.75" customHeight="1" x14ac:dyDescent="0.2">
      <c r="A106" s="139"/>
      <c r="B106" s="139"/>
      <c r="C106" s="99"/>
      <c r="D106" s="119"/>
      <c r="E106" s="99"/>
      <c r="F106" s="99"/>
      <c r="G106" s="99"/>
      <c r="H106" s="99"/>
      <c r="I106" s="99"/>
      <c r="J106" s="99"/>
      <c r="K106" s="99"/>
      <c r="L106" s="99"/>
      <c r="M106" s="99"/>
      <c r="N106" s="99"/>
      <c r="O106" s="99"/>
      <c r="P106" s="99"/>
      <c r="Q106" s="99"/>
      <c r="R106" s="99"/>
      <c r="S106" s="99"/>
      <c r="T106" s="99"/>
      <c r="U106" s="99"/>
      <c r="V106" s="99"/>
      <c r="W106" s="99"/>
      <c r="X106" s="99"/>
      <c r="Y106" s="99"/>
      <c r="Z106" s="66"/>
    </row>
    <row r="107" spans="1:26" ht="12.75" customHeight="1" x14ac:dyDescent="0.2">
      <c r="A107" s="139"/>
      <c r="B107" s="139"/>
      <c r="C107" s="99"/>
      <c r="D107" s="119"/>
      <c r="E107" s="99"/>
      <c r="F107" s="99"/>
      <c r="G107" s="99"/>
      <c r="H107" s="99"/>
      <c r="I107" s="99"/>
      <c r="J107" s="99"/>
      <c r="K107" s="99"/>
      <c r="L107" s="99"/>
      <c r="M107" s="99"/>
      <c r="N107" s="99"/>
      <c r="O107" s="99"/>
      <c r="P107" s="99"/>
      <c r="Q107" s="99"/>
      <c r="R107" s="99"/>
      <c r="S107" s="99"/>
      <c r="T107" s="99"/>
      <c r="U107" s="99"/>
      <c r="V107" s="99"/>
      <c r="W107" s="99"/>
      <c r="X107" s="99"/>
      <c r="Y107" s="99"/>
      <c r="Z107" s="66"/>
    </row>
    <row r="108" spans="1:26" ht="12.75" customHeight="1" x14ac:dyDescent="0.2">
      <c r="A108" s="139"/>
      <c r="B108" s="139"/>
      <c r="C108" s="99"/>
      <c r="D108" s="119"/>
      <c r="E108" s="99"/>
      <c r="F108" s="99"/>
      <c r="G108" s="99"/>
      <c r="H108" s="99"/>
      <c r="I108" s="99"/>
      <c r="J108" s="99"/>
      <c r="K108" s="99"/>
      <c r="L108" s="99"/>
      <c r="M108" s="99"/>
      <c r="N108" s="99"/>
      <c r="O108" s="99"/>
      <c r="P108" s="99"/>
      <c r="Q108" s="99"/>
      <c r="R108" s="99"/>
      <c r="S108" s="99"/>
      <c r="T108" s="99"/>
      <c r="U108" s="99"/>
      <c r="V108" s="99"/>
      <c r="W108" s="99"/>
      <c r="X108" s="99"/>
      <c r="Y108" s="99"/>
      <c r="Z108" s="66"/>
    </row>
    <row r="109" spans="1:26" ht="12.75" customHeight="1" x14ac:dyDescent="0.2">
      <c r="A109" s="139"/>
      <c r="B109" s="139"/>
      <c r="C109" s="99"/>
      <c r="D109" s="119"/>
      <c r="E109" s="99"/>
      <c r="F109" s="99"/>
      <c r="G109" s="99"/>
      <c r="H109" s="99"/>
      <c r="I109" s="99"/>
      <c r="J109" s="99"/>
      <c r="K109" s="99"/>
      <c r="L109" s="99"/>
      <c r="M109" s="99"/>
      <c r="N109" s="99"/>
      <c r="O109" s="99"/>
      <c r="P109" s="99"/>
      <c r="Q109" s="99"/>
      <c r="R109" s="99"/>
      <c r="S109" s="99"/>
      <c r="T109" s="99"/>
      <c r="U109" s="99"/>
      <c r="V109" s="99"/>
      <c r="W109" s="99"/>
      <c r="X109" s="99"/>
      <c r="Y109" s="99"/>
      <c r="Z109" s="66"/>
    </row>
    <row r="110" spans="1:26" ht="12.75" customHeight="1" x14ac:dyDescent="0.2">
      <c r="A110" s="139"/>
      <c r="B110" s="139"/>
      <c r="C110" s="99"/>
      <c r="D110" s="119"/>
      <c r="E110" s="99"/>
      <c r="F110" s="99"/>
      <c r="G110" s="99"/>
      <c r="H110" s="99"/>
      <c r="I110" s="99"/>
      <c r="J110" s="99"/>
      <c r="K110" s="99"/>
      <c r="L110" s="99"/>
      <c r="M110" s="99"/>
      <c r="N110" s="99"/>
      <c r="O110" s="99"/>
      <c r="P110" s="99"/>
      <c r="Q110" s="99"/>
      <c r="R110" s="99"/>
      <c r="S110" s="99"/>
      <c r="T110" s="99"/>
      <c r="U110" s="99"/>
      <c r="V110" s="99"/>
      <c r="W110" s="99"/>
      <c r="X110" s="99"/>
      <c r="Y110" s="99"/>
      <c r="Z110" s="66"/>
    </row>
    <row r="111" spans="1:26" ht="12.75" customHeight="1" x14ac:dyDescent="0.2">
      <c r="A111" s="139"/>
      <c r="B111" s="139"/>
      <c r="C111" s="99"/>
      <c r="D111" s="119"/>
      <c r="E111" s="99"/>
      <c r="F111" s="99"/>
      <c r="G111" s="99"/>
      <c r="H111" s="99"/>
      <c r="I111" s="99"/>
      <c r="J111" s="99"/>
      <c r="K111" s="99"/>
      <c r="L111" s="99"/>
      <c r="M111" s="99"/>
      <c r="N111" s="99"/>
      <c r="O111" s="99"/>
      <c r="P111" s="99"/>
      <c r="Q111" s="99"/>
      <c r="R111" s="99"/>
      <c r="S111" s="99"/>
      <c r="T111" s="99"/>
      <c r="U111" s="99"/>
      <c r="V111" s="99"/>
      <c r="W111" s="99"/>
      <c r="X111" s="99"/>
      <c r="Y111" s="99"/>
      <c r="Z111" s="66"/>
    </row>
    <row r="112" spans="1:26" ht="12.75" customHeight="1" x14ac:dyDescent="0.2">
      <c r="A112" s="139"/>
      <c r="B112" s="139"/>
      <c r="C112" s="99"/>
      <c r="D112" s="119"/>
      <c r="E112" s="99"/>
      <c r="F112" s="99"/>
      <c r="G112" s="99"/>
      <c r="H112" s="99"/>
      <c r="I112" s="99"/>
      <c r="J112" s="99"/>
      <c r="K112" s="99"/>
      <c r="L112" s="99"/>
      <c r="M112" s="99"/>
      <c r="N112" s="99"/>
      <c r="O112" s="99"/>
      <c r="P112" s="99"/>
      <c r="Q112" s="99"/>
      <c r="R112" s="99"/>
      <c r="S112" s="99"/>
      <c r="T112" s="99"/>
      <c r="U112" s="99"/>
      <c r="V112" s="99"/>
      <c r="W112" s="99"/>
      <c r="X112" s="99"/>
      <c r="Y112" s="99"/>
      <c r="Z112" s="66"/>
    </row>
    <row r="113" spans="1:26" ht="12.75" customHeight="1" x14ac:dyDescent="0.2">
      <c r="A113" s="139"/>
      <c r="B113" s="139"/>
      <c r="C113" s="99"/>
      <c r="D113" s="119"/>
      <c r="E113" s="99"/>
      <c r="F113" s="99"/>
      <c r="G113" s="99"/>
      <c r="H113" s="99"/>
      <c r="I113" s="99"/>
      <c r="J113" s="99"/>
      <c r="K113" s="99"/>
      <c r="L113" s="99"/>
      <c r="M113" s="99"/>
      <c r="N113" s="99"/>
      <c r="O113" s="99"/>
      <c r="P113" s="99"/>
      <c r="Q113" s="99"/>
      <c r="R113" s="99"/>
      <c r="S113" s="99"/>
      <c r="T113" s="99"/>
      <c r="U113" s="99"/>
      <c r="V113" s="99"/>
      <c r="W113" s="99"/>
      <c r="X113" s="99"/>
      <c r="Y113" s="99"/>
      <c r="Z113" s="66"/>
    </row>
    <row r="114" spans="1:26" ht="12.75" customHeight="1" x14ac:dyDescent="0.2">
      <c r="A114" s="139"/>
      <c r="B114" s="139"/>
      <c r="C114" s="99"/>
      <c r="D114" s="119"/>
      <c r="E114" s="99"/>
      <c r="F114" s="99"/>
      <c r="G114" s="99"/>
      <c r="H114" s="99"/>
      <c r="I114" s="99"/>
      <c r="J114" s="99"/>
      <c r="K114" s="99"/>
      <c r="L114" s="99"/>
      <c r="M114" s="99"/>
      <c r="N114" s="99"/>
      <c r="O114" s="99"/>
      <c r="P114" s="99"/>
      <c r="Q114" s="99"/>
      <c r="R114" s="99"/>
      <c r="S114" s="99"/>
      <c r="T114" s="99"/>
      <c r="U114" s="99"/>
      <c r="V114" s="99"/>
      <c r="W114" s="99"/>
      <c r="X114" s="99"/>
      <c r="Y114" s="99"/>
      <c r="Z114" s="66"/>
    </row>
    <row r="115" spans="1:26" ht="12.75" customHeight="1" x14ac:dyDescent="0.2">
      <c r="A115" s="139"/>
      <c r="B115" s="139"/>
      <c r="C115" s="99"/>
      <c r="D115" s="119"/>
      <c r="E115" s="99"/>
      <c r="F115" s="99"/>
      <c r="G115" s="99"/>
      <c r="H115" s="99"/>
      <c r="I115" s="99"/>
      <c r="J115" s="99"/>
      <c r="K115" s="99"/>
      <c r="L115" s="99"/>
      <c r="M115" s="99"/>
      <c r="N115" s="99"/>
      <c r="O115" s="99"/>
      <c r="P115" s="99"/>
      <c r="Q115" s="99"/>
      <c r="R115" s="99"/>
      <c r="S115" s="99"/>
      <c r="T115" s="99"/>
      <c r="U115" s="99"/>
      <c r="V115" s="99"/>
      <c r="W115" s="99"/>
      <c r="X115" s="99"/>
      <c r="Y115" s="99"/>
      <c r="Z115" s="66"/>
    </row>
    <row r="116" spans="1:26" ht="12.75" customHeight="1" x14ac:dyDescent="0.2">
      <c r="A116" s="139"/>
      <c r="B116" s="139"/>
      <c r="C116" s="99"/>
      <c r="D116" s="119"/>
      <c r="E116" s="99"/>
      <c r="F116" s="99"/>
      <c r="G116" s="99"/>
      <c r="H116" s="99"/>
      <c r="I116" s="99"/>
      <c r="J116" s="99"/>
      <c r="K116" s="99"/>
      <c r="L116" s="99"/>
      <c r="M116" s="99"/>
      <c r="N116" s="99"/>
      <c r="O116" s="99"/>
      <c r="P116" s="99"/>
      <c r="Q116" s="99"/>
      <c r="R116" s="99"/>
      <c r="S116" s="99"/>
      <c r="T116" s="99"/>
      <c r="U116" s="99"/>
      <c r="V116" s="99"/>
      <c r="W116" s="99"/>
      <c r="X116" s="99"/>
      <c r="Y116" s="99"/>
      <c r="Z116" s="66"/>
    </row>
    <row r="117" spans="1:26" ht="12.75" customHeight="1" x14ac:dyDescent="0.2">
      <c r="A117" s="139"/>
      <c r="B117" s="139"/>
      <c r="C117" s="99"/>
      <c r="D117" s="119"/>
      <c r="E117" s="99"/>
      <c r="F117" s="99"/>
      <c r="G117" s="99"/>
      <c r="H117" s="99"/>
      <c r="I117" s="99"/>
      <c r="J117" s="99"/>
      <c r="K117" s="99"/>
      <c r="L117" s="99"/>
      <c r="M117" s="99"/>
      <c r="N117" s="99"/>
      <c r="O117" s="99"/>
      <c r="P117" s="99"/>
      <c r="Q117" s="99"/>
      <c r="R117" s="99"/>
      <c r="S117" s="99"/>
      <c r="T117" s="99"/>
      <c r="U117" s="99"/>
      <c r="V117" s="99"/>
      <c r="W117" s="99"/>
      <c r="X117" s="99"/>
      <c r="Y117" s="99"/>
      <c r="Z117" s="66"/>
    </row>
    <row r="118" spans="1:26" ht="12.75" customHeight="1" x14ac:dyDescent="0.2">
      <c r="A118" s="139"/>
      <c r="B118" s="139"/>
      <c r="C118" s="99"/>
      <c r="D118" s="119"/>
      <c r="E118" s="99"/>
      <c r="F118" s="99"/>
      <c r="G118" s="99"/>
      <c r="H118" s="99"/>
      <c r="I118" s="99"/>
      <c r="J118" s="99"/>
      <c r="K118" s="99"/>
      <c r="L118" s="99"/>
      <c r="M118" s="99"/>
      <c r="N118" s="99"/>
      <c r="O118" s="99"/>
      <c r="P118" s="99"/>
      <c r="Q118" s="99"/>
      <c r="R118" s="99"/>
      <c r="S118" s="99"/>
      <c r="T118" s="99"/>
      <c r="U118" s="99"/>
      <c r="V118" s="99"/>
      <c r="W118" s="99"/>
      <c r="X118" s="99"/>
      <c r="Y118" s="99"/>
      <c r="Z118" s="66"/>
    </row>
    <row r="119" spans="1:26" ht="12.75" customHeight="1" x14ac:dyDescent="0.2">
      <c r="A119" s="139"/>
      <c r="B119" s="139"/>
      <c r="C119" s="99"/>
      <c r="D119" s="119"/>
      <c r="E119" s="99"/>
      <c r="F119" s="99"/>
      <c r="G119" s="99"/>
      <c r="H119" s="99"/>
      <c r="I119" s="99"/>
      <c r="J119" s="99"/>
      <c r="K119" s="99"/>
      <c r="L119" s="99"/>
      <c r="M119" s="99"/>
      <c r="N119" s="99"/>
      <c r="O119" s="99"/>
      <c r="P119" s="99"/>
      <c r="Q119" s="99"/>
      <c r="R119" s="99"/>
      <c r="S119" s="99"/>
      <c r="T119" s="99"/>
      <c r="U119" s="99"/>
      <c r="V119" s="99"/>
      <c r="W119" s="99"/>
      <c r="X119" s="99"/>
      <c r="Y119" s="99"/>
      <c r="Z119" s="66"/>
    </row>
    <row r="120" spans="1:26" ht="12.75" customHeight="1" x14ac:dyDescent="0.2">
      <c r="A120" s="139"/>
      <c r="B120" s="139"/>
      <c r="C120" s="99"/>
      <c r="D120" s="119"/>
      <c r="E120" s="99"/>
      <c r="F120" s="99"/>
      <c r="G120" s="99"/>
      <c r="H120" s="99"/>
      <c r="I120" s="99"/>
      <c r="J120" s="99"/>
      <c r="K120" s="99"/>
      <c r="L120" s="99"/>
      <c r="M120" s="99"/>
      <c r="N120" s="99"/>
      <c r="O120" s="99"/>
      <c r="P120" s="99"/>
      <c r="Q120" s="99"/>
      <c r="R120" s="99"/>
      <c r="S120" s="99"/>
      <c r="T120" s="99"/>
      <c r="U120" s="99"/>
      <c r="V120" s="99"/>
      <c r="W120" s="99"/>
      <c r="X120" s="99"/>
      <c r="Y120" s="99"/>
      <c r="Z120" s="66"/>
    </row>
    <row r="121" spans="1:26" ht="12.75" customHeight="1" x14ac:dyDescent="0.2">
      <c r="A121" s="139"/>
      <c r="B121" s="139"/>
      <c r="C121" s="99"/>
      <c r="D121" s="119"/>
      <c r="E121" s="99"/>
      <c r="F121" s="99"/>
      <c r="G121" s="99"/>
      <c r="H121" s="99"/>
      <c r="I121" s="99"/>
      <c r="J121" s="99"/>
      <c r="K121" s="99"/>
      <c r="L121" s="99"/>
      <c r="M121" s="99"/>
      <c r="N121" s="99"/>
      <c r="O121" s="99"/>
      <c r="P121" s="99"/>
      <c r="Q121" s="99"/>
      <c r="R121" s="99"/>
      <c r="S121" s="99"/>
      <c r="T121" s="99"/>
      <c r="U121" s="99"/>
      <c r="V121" s="99"/>
      <c r="W121" s="99"/>
      <c r="X121" s="99"/>
      <c r="Y121" s="99"/>
      <c r="Z121" s="66"/>
    </row>
    <row r="122" spans="1:26" ht="12.75" customHeight="1" x14ac:dyDescent="0.2">
      <c r="A122" s="139"/>
      <c r="B122" s="139"/>
      <c r="C122" s="99"/>
      <c r="D122" s="119"/>
      <c r="E122" s="99"/>
      <c r="F122" s="99"/>
      <c r="G122" s="99"/>
      <c r="H122" s="99"/>
      <c r="I122" s="99"/>
      <c r="J122" s="99"/>
      <c r="K122" s="99"/>
      <c r="L122" s="99"/>
      <c r="M122" s="99"/>
      <c r="N122" s="99"/>
      <c r="O122" s="99"/>
      <c r="P122" s="99"/>
      <c r="Q122" s="99"/>
      <c r="R122" s="99"/>
      <c r="S122" s="99"/>
      <c r="T122" s="99"/>
      <c r="U122" s="99"/>
      <c r="V122" s="99"/>
      <c r="W122" s="99"/>
      <c r="X122" s="99"/>
      <c r="Y122" s="99"/>
      <c r="Z122" s="66"/>
    </row>
    <row r="123" spans="1:26" ht="12.75" customHeight="1" x14ac:dyDescent="0.2">
      <c r="A123" s="139"/>
      <c r="B123" s="139"/>
      <c r="C123" s="99"/>
      <c r="D123" s="119"/>
      <c r="E123" s="99"/>
      <c r="F123" s="99"/>
      <c r="G123" s="99"/>
      <c r="H123" s="99"/>
      <c r="I123" s="99"/>
      <c r="J123" s="99"/>
      <c r="K123" s="99"/>
      <c r="L123" s="99"/>
      <c r="M123" s="99"/>
      <c r="N123" s="99"/>
      <c r="O123" s="99"/>
      <c r="P123" s="99"/>
      <c r="Q123" s="99"/>
      <c r="R123" s="99"/>
      <c r="S123" s="99"/>
      <c r="T123" s="99"/>
      <c r="U123" s="99"/>
      <c r="V123" s="99"/>
      <c r="W123" s="99"/>
      <c r="X123" s="99"/>
      <c r="Y123" s="99"/>
      <c r="Z123" s="66"/>
    </row>
    <row r="124" spans="1:26" ht="12.75" customHeight="1" x14ac:dyDescent="0.2">
      <c r="A124" s="139"/>
      <c r="B124" s="139"/>
      <c r="C124" s="99"/>
      <c r="D124" s="119"/>
      <c r="E124" s="99"/>
      <c r="F124" s="99"/>
      <c r="G124" s="99"/>
      <c r="H124" s="99"/>
      <c r="I124" s="99"/>
      <c r="J124" s="99"/>
      <c r="K124" s="99"/>
      <c r="L124" s="99"/>
      <c r="M124" s="99"/>
      <c r="N124" s="99"/>
      <c r="O124" s="99"/>
      <c r="P124" s="99"/>
      <c r="Q124" s="99"/>
      <c r="R124" s="99"/>
      <c r="S124" s="99"/>
      <c r="T124" s="99"/>
      <c r="U124" s="99"/>
      <c r="V124" s="99"/>
      <c r="W124" s="99"/>
      <c r="X124" s="99"/>
      <c r="Y124" s="99"/>
      <c r="Z124" s="66"/>
    </row>
    <row r="125" spans="1:26" ht="12.75" customHeight="1" x14ac:dyDescent="0.2">
      <c r="A125" s="139"/>
      <c r="B125" s="139"/>
      <c r="C125" s="99"/>
      <c r="D125" s="119"/>
      <c r="E125" s="99"/>
      <c r="F125" s="99"/>
      <c r="G125" s="99"/>
      <c r="H125" s="99"/>
      <c r="I125" s="99"/>
      <c r="J125" s="99"/>
      <c r="K125" s="99"/>
      <c r="L125" s="99"/>
      <c r="M125" s="99"/>
      <c r="N125" s="99"/>
      <c r="O125" s="99"/>
      <c r="P125" s="99"/>
      <c r="Q125" s="99"/>
      <c r="R125" s="99"/>
      <c r="S125" s="99"/>
      <c r="T125" s="99"/>
      <c r="U125" s="99"/>
      <c r="V125" s="99"/>
      <c r="W125" s="99"/>
      <c r="X125" s="99"/>
      <c r="Y125" s="99"/>
      <c r="Z125" s="66"/>
    </row>
    <row r="126" spans="1:26" ht="12.75" customHeight="1" x14ac:dyDescent="0.2">
      <c r="A126" s="139"/>
      <c r="B126" s="139"/>
      <c r="C126" s="99"/>
      <c r="D126" s="119"/>
      <c r="E126" s="99"/>
      <c r="F126" s="99"/>
      <c r="G126" s="99"/>
      <c r="H126" s="99"/>
      <c r="I126" s="99"/>
      <c r="J126" s="99"/>
      <c r="K126" s="99"/>
      <c r="L126" s="99"/>
      <c r="M126" s="99"/>
      <c r="N126" s="99"/>
      <c r="O126" s="99"/>
      <c r="P126" s="99"/>
      <c r="Q126" s="99"/>
      <c r="R126" s="99"/>
      <c r="S126" s="99"/>
      <c r="T126" s="99"/>
      <c r="U126" s="99"/>
      <c r="V126" s="99"/>
      <c r="W126" s="99"/>
      <c r="X126" s="99"/>
      <c r="Y126" s="99"/>
      <c r="Z126" s="66"/>
    </row>
    <row r="127" spans="1:26" ht="12.75" customHeight="1" x14ac:dyDescent="0.2">
      <c r="A127" s="139"/>
      <c r="B127" s="139"/>
      <c r="C127" s="99"/>
      <c r="D127" s="119"/>
      <c r="E127" s="99"/>
      <c r="F127" s="99"/>
      <c r="G127" s="99"/>
      <c r="H127" s="99"/>
      <c r="I127" s="99"/>
      <c r="J127" s="99"/>
      <c r="K127" s="99"/>
      <c r="L127" s="99"/>
      <c r="M127" s="99"/>
      <c r="N127" s="99"/>
      <c r="O127" s="99"/>
      <c r="P127" s="99"/>
      <c r="Q127" s="99"/>
      <c r="R127" s="99"/>
      <c r="S127" s="99"/>
      <c r="T127" s="99"/>
      <c r="U127" s="99"/>
      <c r="V127" s="99"/>
      <c r="W127" s="99"/>
      <c r="X127" s="99"/>
      <c r="Y127" s="99"/>
      <c r="Z127" s="66"/>
    </row>
    <row r="128" spans="1:26" ht="12.75" customHeight="1" x14ac:dyDescent="0.2">
      <c r="A128" s="139"/>
      <c r="B128" s="139"/>
      <c r="C128" s="99"/>
      <c r="D128" s="119"/>
      <c r="E128" s="99"/>
      <c r="F128" s="99"/>
      <c r="G128" s="99"/>
      <c r="H128" s="99"/>
      <c r="I128" s="99"/>
      <c r="J128" s="99"/>
      <c r="K128" s="99"/>
      <c r="L128" s="99"/>
      <c r="M128" s="99"/>
      <c r="N128" s="99"/>
      <c r="O128" s="99"/>
      <c r="P128" s="99"/>
      <c r="Q128" s="99"/>
      <c r="R128" s="99"/>
      <c r="S128" s="99"/>
      <c r="T128" s="99"/>
      <c r="U128" s="99"/>
      <c r="V128" s="99"/>
      <c r="W128" s="99"/>
      <c r="X128" s="99"/>
      <c r="Y128" s="99"/>
      <c r="Z128" s="66"/>
    </row>
    <row r="129" spans="1:26" ht="12.75" customHeight="1" x14ac:dyDescent="0.2">
      <c r="A129" s="139"/>
      <c r="B129" s="139"/>
      <c r="C129" s="99"/>
      <c r="D129" s="119"/>
      <c r="E129" s="99"/>
      <c r="F129" s="99"/>
      <c r="G129" s="99"/>
      <c r="H129" s="99"/>
      <c r="I129" s="99"/>
      <c r="J129" s="99"/>
      <c r="K129" s="99"/>
      <c r="L129" s="99"/>
      <c r="M129" s="99"/>
      <c r="N129" s="99"/>
      <c r="O129" s="99"/>
      <c r="P129" s="99"/>
      <c r="Q129" s="99"/>
      <c r="R129" s="99"/>
      <c r="S129" s="99"/>
      <c r="T129" s="99"/>
      <c r="U129" s="99"/>
      <c r="V129" s="99"/>
      <c r="W129" s="99"/>
      <c r="X129" s="99"/>
      <c r="Y129" s="99"/>
      <c r="Z129" s="66"/>
    </row>
    <row r="130" spans="1:26" ht="12.75" customHeight="1" x14ac:dyDescent="0.2">
      <c r="A130" s="139"/>
      <c r="B130" s="139"/>
      <c r="C130" s="99"/>
      <c r="D130" s="119"/>
      <c r="E130" s="99"/>
      <c r="F130" s="99"/>
      <c r="G130" s="99"/>
      <c r="H130" s="99"/>
      <c r="I130" s="99"/>
      <c r="J130" s="99"/>
      <c r="K130" s="99"/>
      <c r="L130" s="99"/>
      <c r="M130" s="99"/>
      <c r="N130" s="99"/>
      <c r="O130" s="99"/>
      <c r="P130" s="99"/>
      <c r="Q130" s="99"/>
      <c r="R130" s="99"/>
      <c r="S130" s="99"/>
      <c r="T130" s="99"/>
      <c r="U130" s="99"/>
      <c r="V130" s="99"/>
      <c r="W130" s="99"/>
      <c r="X130" s="99"/>
      <c r="Y130" s="99"/>
      <c r="Z130" s="66"/>
    </row>
    <row r="131" spans="1:26" ht="12.75" customHeight="1" x14ac:dyDescent="0.2">
      <c r="A131" s="139"/>
      <c r="B131" s="139"/>
      <c r="C131" s="99"/>
      <c r="D131" s="119"/>
      <c r="E131" s="99"/>
      <c r="F131" s="99"/>
      <c r="G131" s="99"/>
      <c r="H131" s="99"/>
      <c r="I131" s="99"/>
      <c r="J131" s="99"/>
      <c r="K131" s="99"/>
      <c r="L131" s="99"/>
      <c r="M131" s="99"/>
      <c r="N131" s="99"/>
      <c r="O131" s="99"/>
      <c r="P131" s="99"/>
      <c r="Q131" s="99"/>
      <c r="R131" s="99"/>
      <c r="S131" s="99"/>
      <c r="T131" s="99"/>
      <c r="U131" s="99"/>
      <c r="V131" s="99"/>
      <c r="W131" s="99"/>
      <c r="X131" s="99"/>
      <c r="Y131" s="99"/>
      <c r="Z131" s="66"/>
    </row>
    <row r="132" spans="1:26" ht="12.75" customHeight="1" x14ac:dyDescent="0.2">
      <c r="A132" s="139"/>
      <c r="B132" s="139"/>
      <c r="C132" s="99"/>
      <c r="D132" s="119"/>
      <c r="E132" s="99"/>
      <c r="F132" s="99"/>
      <c r="G132" s="99"/>
      <c r="H132" s="99"/>
      <c r="I132" s="99"/>
      <c r="J132" s="99"/>
      <c r="K132" s="99"/>
      <c r="L132" s="99"/>
      <c r="M132" s="99"/>
      <c r="N132" s="99"/>
      <c r="O132" s="99"/>
      <c r="P132" s="99"/>
      <c r="Q132" s="99"/>
      <c r="R132" s="99"/>
      <c r="S132" s="99"/>
      <c r="T132" s="99"/>
      <c r="U132" s="99"/>
      <c r="V132" s="99"/>
      <c r="W132" s="99"/>
      <c r="X132" s="99"/>
      <c r="Y132" s="99"/>
      <c r="Z132" s="66"/>
    </row>
    <row r="133" spans="1:26" ht="12.75" customHeight="1" x14ac:dyDescent="0.2">
      <c r="A133" s="139"/>
      <c r="B133" s="139"/>
      <c r="C133" s="99"/>
      <c r="D133" s="119"/>
      <c r="E133" s="99"/>
      <c r="F133" s="99"/>
      <c r="G133" s="99"/>
      <c r="H133" s="99"/>
      <c r="I133" s="99"/>
      <c r="J133" s="99"/>
      <c r="K133" s="99"/>
      <c r="L133" s="99"/>
      <c r="M133" s="99"/>
      <c r="N133" s="99"/>
      <c r="O133" s="99"/>
      <c r="P133" s="99"/>
      <c r="Q133" s="99"/>
      <c r="R133" s="99"/>
      <c r="S133" s="99"/>
      <c r="T133" s="99"/>
      <c r="U133" s="99"/>
      <c r="V133" s="99"/>
      <c r="W133" s="99"/>
      <c r="X133" s="99"/>
      <c r="Y133" s="99"/>
      <c r="Z133" s="66"/>
    </row>
    <row r="134" spans="1:26" ht="12.75" customHeight="1" x14ac:dyDescent="0.2">
      <c r="A134" s="139"/>
      <c r="B134" s="139"/>
      <c r="C134" s="99"/>
      <c r="D134" s="119"/>
      <c r="E134" s="99"/>
      <c r="F134" s="99"/>
      <c r="G134" s="99"/>
      <c r="H134" s="99"/>
      <c r="I134" s="99"/>
      <c r="J134" s="99"/>
      <c r="K134" s="99"/>
      <c r="L134" s="99"/>
      <c r="M134" s="99"/>
      <c r="N134" s="99"/>
      <c r="O134" s="99"/>
      <c r="P134" s="99"/>
      <c r="Q134" s="99"/>
      <c r="R134" s="99"/>
      <c r="S134" s="99"/>
      <c r="T134" s="99"/>
      <c r="U134" s="99"/>
      <c r="V134" s="99"/>
      <c r="W134" s="99"/>
      <c r="X134" s="99"/>
      <c r="Y134" s="99"/>
      <c r="Z134" s="66"/>
    </row>
    <row r="135" spans="1:26" ht="12.75" customHeight="1" x14ac:dyDescent="0.2">
      <c r="A135" s="139"/>
      <c r="B135" s="139"/>
      <c r="C135" s="99"/>
      <c r="D135" s="119"/>
      <c r="E135" s="99"/>
      <c r="F135" s="99"/>
      <c r="G135" s="99"/>
      <c r="H135" s="99"/>
      <c r="I135" s="99"/>
      <c r="J135" s="99"/>
      <c r="K135" s="99"/>
      <c r="L135" s="99"/>
      <c r="M135" s="99"/>
      <c r="N135" s="99"/>
      <c r="O135" s="99"/>
      <c r="P135" s="99"/>
      <c r="Q135" s="99"/>
      <c r="R135" s="99"/>
      <c r="S135" s="99"/>
      <c r="T135" s="99"/>
      <c r="U135" s="99"/>
      <c r="V135" s="99"/>
      <c r="W135" s="99"/>
      <c r="X135" s="99"/>
      <c r="Y135" s="99"/>
      <c r="Z135" s="66"/>
    </row>
    <row r="136" spans="1:26" ht="12.75" customHeight="1" x14ac:dyDescent="0.2">
      <c r="A136" s="139"/>
      <c r="B136" s="139"/>
      <c r="C136" s="99"/>
      <c r="D136" s="119"/>
      <c r="E136" s="99"/>
      <c r="F136" s="99"/>
      <c r="G136" s="99"/>
      <c r="H136" s="99"/>
      <c r="I136" s="99"/>
      <c r="J136" s="99"/>
      <c r="K136" s="99"/>
      <c r="L136" s="99"/>
      <c r="M136" s="99"/>
      <c r="N136" s="99"/>
      <c r="O136" s="99"/>
      <c r="P136" s="99"/>
      <c r="Q136" s="99"/>
      <c r="R136" s="99"/>
      <c r="S136" s="99"/>
      <c r="T136" s="99"/>
      <c r="U136" s="99"/>
      <c r="V136" s="99"/>
      <c r="W136" s="99"/>
      <c r="X136" s="99"/>
      <c r="Y136" s="99"/>
      <c r="Z136" s="66"/>
    </row>
    <row r="137" spans="1:26" ht="12.75" customHeight="1" x14ac:dyDescent="0.2">
      <c r="A137" s="139"/>
      <c r="B137" s="139"/>
      <c r="C137" s="99"/>
      <c r="D137" s="119"/>
      <c r="E137" s="99"/>
      <c r="F137" s="99"/>
      <c r="G137" s="99"/>
      <c r="H137" s="99"/>
      <c r="I137" s="99"/>
      <c r="J137" s="99"/>
      <c r="K137" s="99"/>
      <c r="L137" s="99"/>
      <c r="M137" s="99"/>
      <c r="N137" s="99"/>
      <c r="O137" s="99"/>
      <c r="P137" s="99"/>
      <c r="Q137" s="99"/>
      <c r="R137" s="99"/>
      <c r="S137" s="99"/>
      <c r="T137" s="99"/>
      <c r="U137" s="99"/>
      <c r="V137" s="99"/>
      <c r="W137" s="99"/>
      <c r="X137" s="99"/>
      <c r="Y137" s="99"/>
      <c r="Z137" s="66"/>
    </row>
    <row r="138" spans="1:26" ht="12.75" customHeight="1" x14ac:dyDescent="0.2">
      <c r="A138" s="139"/>
      <c r="B138" s="139"/>
      <c r="C138" s="99"/>
      <c r="D138" s="119"/>
      <c r="E138" s="99"/>
      <c r="F138" s="99"/>
      <c r="G138" s="99"/>
      <c r="H138" s="99"/>
      <c r="I138" s="99"/>
      <c r="J138" s="99"/>
      <c r="K138" s="99"/>
      <c r="L138" s="99"/>
      <c r="M138" s="99"/>
      <c r="N138" s="99"/>
      <c r="O138" s="99"/>
      <c r="P138" s="99"/>
      <c r="Q138" s="99"/>
      <c r="R138" s="99"/>
      <c r="S138" s="99"/>
      <c r="T138" s="99"/>
      <c r="U138" s="99"/>
      <c r="V138" s="99"/>
      <c r="W138" s="99"/>
      <c r="X138" s="99"/>
      <c r="Y138" s="99"/>
      <c r="Z138" s="66"/>
    </row>
    <row r="139" spans="1:26" ht="12.75" customHeight="1" x14ac:dyDescent="0.2">
      <c r="A139" s="139"/>
      <c r="B139" s="139"/>
      <c r="C139" s="99"/>
      <c r="D139" s="119"/>
      <c r="E139" s="99"/>
      <c r="F139" s="99"/>
      <c r="G139" s="99"/>
      <c r="H139" s="99"/>
      <c r="I139" s="99"/>
      <c r="J139" s="99"/>
      <c r="K139" s="99"/>
      <c r="L139" s="99"/>
      <c r="M139" s="99"/>
      <c r="N139" s="99"/>
      <c r="O139" s="99"/>
      <c r="P139" s="99"/>
      <c r="Q139" s="99"/>
      <c r="R139" s="99"/>
      <c r="S139" s="99"/>
      <c r="T139" s="99"/>
      <c r="U139" s="99"/>
      <c r="V139" s="99"/>
      <c r="W139" s="99"/>
      <c r="X139" s="99"/>
      <c r="Y139" s="99"/>
      <c r="Z139" s="66"/>
    </row>
    <row r="140" spans="1:26" ht="12.75" customHeight="1" x14ac:dyDescent="0.2">
      <c r="A140" s="139"/>
      <c r="B140" s="139"/>
      <c r="C140" s="99"/>
      <c r="D140" s="119"/>
      <c r="E140" s="99"/>
      <c r="F140" s="99"/>
      <c r="G140" s="99"/>
      <c r="H140" s="99"/>
      <c r="I140" s="99"/>
      <c r="J140" s="99"/>
      <c r="K140" s="99"/>
      <c r="L140" s="99"/>
      <c r="M140" s="99"/>
      <c r="N140" s="99"/>
      <c r="O140" s="99"/>
      <c r="P140" s="99"/>
      <c r="Q140" s="99"/>
      <c r="R140" s="99"/>
      <c r="S140" s="99"/>
      <c r="T140" s="99"/>
      <c r="U140" s="99"/>
      <c r="V140" s="99"/>
      <c r="W140" s="99"/>
      <c r="X140" s="99"/>
      <c r="Y140" s="99"/>
      <c r="Z140" s="66"/>
    </row>
    <row r="141" spans="1:26" ht="12.75" customHeight="1" x14ac:dyDescent="0.2">
      <c r="A141" s="139"/>
      <c r="B141" s="139"/>
      <c r="C141" s="99"/>
      <c r="D141" s="119"/>
      <c r="E141" s="99"/>
      <c r="F141" s="99"/>
      <c r="G141" s="99"/>
      <c r="H141" s="99"/>
      <c r="I141" s="99"/>
      <c r="J141" s="99"/>
      <c r="K141" s="99"/>
      <c r="L141" s="99"/>
      <c r="M141" s="99"/>
      <c r="N141" s="99"/>
      <c r="O141" s="99"/>
      <c r="P141" s="99"/>
      <c r="Q141" s="99"/>
      <c r="R141" s="99"/>
      <c r="S141" s="99"/>
      <c r="T141" s="99"/>
      <c r="U141" s="99"/>
      <c r="V141" s="99"/>
      <c r="W141" s="99"/>
      <c r="X141" s="99"/>
      <c r="Y141" s="99"/>
      <c r="Z141" s="66"/>
    </row>
    <row r="142" spans="1:26" ht="12.75" customHeight="1" x14ac:dyDescent="0.2">
      <c r="A142" s="139"/>
      <c r="B142" s="139"/>
      <c r="C142" s="99"/>
      <c r="D142" s="119"/>
      <c r="E142" s="99"/>
      <c r="F142" s="99"/>
      <c r="G142" s="99"/>
      <c r="H142" s="99"/>
      <c r="I142" s="99"/>
      <c r="J142" s="99"/>
      <c r="K142" s="99"/>
      <c r="L142" s="99"/>
      <c r="M142" s="99"/>
      <c r="N142" s="99"/>
      <c r="O142" s="99"/>
      <c r="P142" s="99"/>
      <c r="Q142" s="99"/>
      <c r="R142" s="99"/>
      <c r="S142" s="99"/>
      <c r="T142" s="99"/>
      <c r="U142" s="99"/>
      <c r="V142" s="99"/>
      <c r="W142" s="99"/>
      <c r="X142" s="99"/>
      <c r="Y142" s="99"/>
      <c r="Z142" s="66"/>
    </row>
    <row r="143" spans="1:26" ht="12.75" customHeight="1" x14ac:dyDescent="0.2">
      <c r="A143" s="139"/>
      <c r="B143" s="139"/>
      <c r="C143" s="99"/>
      <c r="D143" s="119"/>
      <c r="E143" s="99"/>
      <c r="F143" s="99"/>
      <c r="G143" s="99"/>
      <c r="H143" s="99"/>
      <c r="I143" s="99"/>
      <c r="J143" s="99"/>
      <c r="K143" s="99"/>
      <c r="L143" s="99"/>
      <c r="M143" s="99"/>
      <c r="N143" s="99"/>
      <c r="O143" s="99"/>
      <c r="P143" s="99"/>
      <c r="Q143" s="99"/>
      <c r="R143" s="99"/>
      <c r="S143" s="99"/>
      <c r="T143" s="99"/>
      <c r="U143" s="99"/>
      <c r="V143" s="99"/>
      <c r="W143" s="99"/>
      <c r="X143" s="99"/>
      <c r="Y143" s="99"/>
      <c r="Z143" s="66"/>
    </row>
    <row r="144" spans="1:26" ht="12.75" customHeight="1" x14ac:dyDescent="0.2">
      <c r="A144" s="139"/>
      <c r="B144" s="139"/>
      <c r="C144" s="99"/>
      <c r="D144" s="119"/>
      <c r="E144" s="99"/>
      <c r="F144" s="99"/>
      <c r="G144" s="99"/>
      <c r="H144" s="99"/>
      <c r="I144" s="99"/>
      <c r="J144" s="99"/>
      <c r="K144" s="99"/>
      <c r="L144" s="99"/>
      <c r="M144" s="99"/>
      <c r="N144" s="99"/>
      <c r="O144" s="99"/>
      <c r="P144" s="99"/>
      <c r="Q144" s="99"/>
      <c r="R144" s="99"/>
      <c r="S144" s="99"/>
      <c r="T144" s="99"/>
      <c r="U144" s="99"/>
      <c r="V144" s="99"/>
      <c r="W144" s="99"/>
      <c r="X144" s="99"/>
      <c r="Y144" s="99"/>
      <c r="Z144" s="66"/>
    </row>
    <row r="145" spans="1:26" ht="12.75" customHeight="1" x14ac:dyDescent="0.2">
      <c r="A145" s="139"/>
      <c r="B145" s="139"/>
      <c r="C145" s="99"/>
      <c r="D145" s="119"/>
      <c r="E145" s="99"/>
      <c r="F145" s="99"/>
      <c r="G145" s="99"/>
      <c r="H145" s="99"/>
      <c r="I145" s="99"/>
      <c r="J145" s="99"/>
      <c r="K145" s="99"/>
      <c r="L145" s="99"/>
      <c r="M145" s="99"/>
      <c r="N145" s="99"/>
      <c r="O145" s="99"/>
      <c r="P145" s="99"/>
      <c r="Q145" s="99"/>
      <c r="R145" s="99"/>
      <c r="S145" s="99"/>
      <c r="T145" s="99"/>
      <c r="U145" s="99"/>
      <c r="V145" s="99"/>
      <c r="W145" s="99"/>
      <c r="X145" s="99"/>
      <c r="Y145" s="99"/>
      <c r="Z145" s="66"/>
    </row>
    <row r="146" spans="1:26" ht="12.75" customHeight="1" x14ac:dyDescent="0.2">
      <c r="A146" s="139"/>
      <c r="B146" s="139"/>
      <c r="C146" s="99"/>
      <c r="D146" s="119"/>
      <c r="E146" s="99"/>
      <c r="F146" s="99"/>
      <c r="G146" s="99"/>
      <c r="H146" s="99"/>
      <c r="I146" s="99"/>
      <c r="J146" s="99"/>
      <c r="K146" s="99"/>
      <c r="L146" s="99"/>
      <c r="M146" s="99"/>
      <c r="N146" s="99"/>
      <c r="O146" s="99"/>
      <c r="P146" s="99"/>
      <c r="Q146" s="99"/>
      <c r="R146" s="99"/>
      <c r="S146" s="99"/>
      <c r="T146" s="99"/>
      <c r="U146" s="99"/>
      <c r="V146" s="99"/>
      <c r="W146" s="99"/>
      <c r="X146" s="99"/>
      <c r="Y146" s="99"/>
      <c r="Z146" s="66"/>
    </row>
    <row r="147" spans="1:26" ht="12.75" customHeight="1" x14ac:dyDescent="0.2">
      <c r="A147" s="139"/>
      <c r="B147" s="139"/>
      <c r="C147" s="99"/>
      <c r="D147" s="119"/>
      <c r="E147" s="99"/>
      <c r="F147" s="99"/>
      <c r="G147" s="99"/>
      <c r="H147" s="99"/>
      <c r="I147" s="99"/>
      <c r="J147" s="99"/>
      <c r="K147" s="99"/>
      <c r="L147" s="99"/>
      <c r="M147" s="99"/>
      <c r="N147" s="99"/>
      <c r="O147" s="99"/>
      <c r="P147" s="99"/>
      <c r="Q147" s="99"/>
      <c r="R147" s="99"/>
      <c r="S147" s="99"/>
      <c r="T147" s="99"/>
      <c r="U147" s="99"/>
      <c r="V147" s="99"/>
      <c r="W147" s="99"/>
      <c r="X147" s="99"/>
      <c r="Y147" s="99"/>
      <c r="Z147" s="66"/>
    </row>
    <row r="148" spans="1:26" ht="12.75" customHeight="1" x14ac:dyDescent="0.2">
      <c r="A148" s="139"/>
      <c r="B148" s="139"/>
      <c r="C148" s="99"/>
      <c r="D148" s="119"/>
      <c r="E148" s="99"/>
      <c r="F148" s="99"/>
      <c r="G148" s="99"/>
      <c r="H148" s="99"/>
      <c r="I148" s="99"/>
      <c r="J148" s="99"/>
      <c r="K148" s="99"/>
      <c r="L148" s="99"/>
      <c r="M148" s="99"/>
      <c r="N148" s="99"/>
      <c r="O148" s="99"/>
      <c r="P148" s="99"/>
      <c r="Q148" s="99"/>
      <c r="R148" s="99"/>
      <c r="S148" s="99"/>
      <c r="T148" s="99"/>
      <c r="U148" s="99"/>
      <c r="V148" s="99"/>
      <c r="W148" s="99"/>
      <c r="X148" s="99"/>
      <c r="Y148" s="99"/>
      <c r="Z148" s="66"/>
    </row>
    <row r="149" spans="1:26" ht="12.75" customHeight="1" x14ac:dyDescent="0.2">
      <c r="A149" s="139"/>
      <c r="B149" s="139"/>
      <c r="C149" s="99"/>
      <c r="D149" s="119"/>
      <c r="E149" s="99"/>
      <c r="F149" s="99"/>
      <c r="G149" s="99"/>
      <c r="H149" s="99"/>
      <c r="I149" s="99"/>
      <c r="J149" s="99"/>
      <c r="K149" s="99"/>
      <c r="L149" s="99"/>
      <c r="M149" s="99"/>
      <c r="N149" s="99"/>
      <c r="O149" s="99"/>
      <c r="P149" s="99"/>
      <c r="Q149" s="99"/>
      <c r="R149" s="99"/>
      <c r="S149" s="99"/>
      <c r="T149" s="99"/>
      <c r="U149" s="99"/>
      <c r="V149" s="99"/>
      <c r="W149" s="99"/>
      <c r="X149" s="99"/>
      <c r="Y149" s="99"/>
      <c r="Z149" s="66"/>
    </row>
    <row r="150" spans="1:26" ht="12.75" customHeight="1" x14ac:dyDescent="0.2">
      <c r="A150" s="139"/>
      <c r="B150" s="139"/>
      <c r="C150" s="99"/>
      <c r="D150" s="119"/>
      <c r="E150" s="99"/>
      <c r="F150" s="99"/>
      <c r="G150" s="99"/>
      <c r="H150" s="99"/>
      <c r="I150" s="99"/>
      <c r="J150" s="99"/>
      <c r="K150" s="99"/>
      <c r="L150" s="99"/>
      <c r="M150" s="99"/>
      <c r="N150" s="99"/>
      <c r="O150" s="99"/>
      <c r="P150" s="99"/>
      <c r="Q150" s="99"/>
      <c r="R150" s="99"/>
      <c r="S150" s="99"/>
      <c r="T150" s="99"/>
      <c r="U150" s="99"/>
      <c r="V150" s="99"/>
      <c r="W150" s="99"/>
      <c r="X150" s="99"/>
      <c r="Y150" s="99"/>
      <c r="Z150" s="66"/>
    </row>
    <row r="151" spans="1:26" ht="12.75" customHeight="1" x14ac:dyDescent="0.2">
      <c r="A151" s="139"/>
      <c r="B151" s="139"/>
      <c r="C151" s="99"/>
      <c r="D151" s="119"/>
      <c r="E151" s="99"/>
      <c r="F151" s="99"/>
      <c r="G151" s="99"/>
      <c r="H151" s="99"/>
      <c r="I151" s="99"/>
      <c r="J151" s="99"/>
      <c r="K151" s="99"/>
      <c r="L151" s="99"/>
      <c r="M151" s="99"/>
      <c r="N151" s="99"/>
      <c r="O151" s="99"/>
      <c r="P151" s="99"/>
      <c r="Q151" s="99"/>
      <c r="R151" s="99"/>
      <c r="S151" s="99"/>
      <c r="T151" s="99"/>
      <c r="U151" s="99"/>
      <c r="V151" s="99"/>
      <c r="W151" s="99"/>
      <c r="X151" s="99"/>
      <c r="Y151" s="99"/>
      <c r="Z151" s="66"/>
    </row>
    <row r="152" spans="1:26" ht="12.75" customHeight="1" x14ac:dyDescent="0.2">
      <c r="A152" s="139"/>
      <c r="B152" s="139"/>
      <c r="C152" s="99"/>
      <c r="D152" s="119"/>
      <c r="E152" s="99"/>
      <c r="F152" s="99"/>
      <c r="G152" s="99"/>
      <c r="H152" s="99"/>
      <c r="I152" s="99"/>
      <c r="J152" s="99"/>
      <c r="K152" s="99"/>
      <c r="L152" s="99"/>
      <c r="M152" s="99"/>
      <c r="N152" s="99"/>
      <c r="O152" s="99"/>
      <c r="P152" s="99"/>
      <c r="Q152" s="99"/>
      <c r="R152" s="99"/>
      <c r="S152" s="99"/>
      <c r="T152" s="99"/>
      <c r="U152" s="99"/>
      <c r="V152" s="99"/>
      <c r="W152" s="99"/>
      <c r="X152" s="99"/>
      <c r="Y152" s="99"/>
      <c r="Z152" s="66"/>
    </row>
    <row r="153" spans="1:26" ht="12.75" customHeight="1" x14ac:dyDescent="0.2">
      <c r="A153" s="139"/>
      <c r="B153" s="139"/>
      <c r="C153" s="99"/>
      <c r="D153" s="119"/>
      <c r="E153" s="99"/>
      <c r="F153" s="99"/>
      <c r="G153" s="99"/>
      <c r="H153" s="99"/>
      <c r="I153" s="99"/>
      <c r="J153" s="99"/>
      <c r="K153" s="99"/>
      <c r="L153" s="99"/>
      <c r="M153" s="99"/>
      <c r="N153" s="99"/>
      <c r="O153" s="99"/>
      <c r="P153" s="99"/>
      <c r="Q153" s="99"/>
      <c r="R153" s="99"/>
      <c r="S153" s="99"/>
      <c r="T153" s="99"/>
      <c r="U153" s="99"/>
      <c r="V153" s="99"/>
      <c r="W153" s="99"/>
      <c r="X153" s="99"/>
      <c r="Y153" s="99"/>
      <c r="Z153" s="66"/>
    </row>
    <row r="154" spans="1:26" ht="12.75" customHeight="1" x14ac:dyDescent="0.2">
      <c r="A154" s="139"/>
      <c r="B154" s="139"/>
      <c r="C154" s="99"/>
      <c r="D154" s="119"/>
      <c r="E154" s="99"/>
      <c r="F154" s="99"/>
      <c r="G154" s="99"/>
      <c r="H154" s="99"/>
      <c r="I154" s="99"/>
      <c r="J154" s="99"/>
      <c r="K154" s="99"/>
      <c r="L154" s="99"/>
      <c r="M154" s="99"/>
      <c r="N154" s="99"/>
      <c r="O154" s="99"/>
      <c r="P154" s="99"/>
      <c r="Q154" s="99"/>
      <c r="R154" s="99"/>
      <c r="S154" s="99"/>
      <c r="T154" s="99"/>
      <c r="U154" s="99"/>
      <c r="V154" s="99"/>
      <c r="W154" s="99"/>
      <c r="X154" s="99"/>
      <c r="Y154" s="99"/>
      <c r="Z154" s="66"/>
    </row>
    <row r="155" spans="1:26" ht="12.75" customHeight="1" x14ac:dyDescent="0.2">
      <c r="A155" s="139"/>
      <c r="B155" s="139"/>
      <c r="C155" s="99"/>
      <c r="D155" s="119"/>
      <c r="E155" s="99"/>
      <c r="F155" s="99"/>
      <c r="G155" s="99"/>
      <c r="H155" s="99"/>
      <c r="I155" s="99"/>
      <c r="J155" s="99"/>
      <c r="K155" s="99"/>
      <c r="L155" s="99"/>
      <c r="M155" s="99"/>
      <c r="N155" s="99"/>
      <c r="O155" s="99"/>
      <c r="P155" s="99"/>
      <c r="Q155" s="99"/>
      <c r="R155" s="99"/>
      <c r="S155" s="99"/>
      <c r="T155" s="99"/>
      <c r="U155" s="99"/>
      <c r="V155" s="99"/>
      <c r="W155" s="99"/>
      <c r="X155" s="99"/>
      <c r="Y155" s="99"/>
      <c r="Z155" s="66"/>
    </row>
    <row r="156" spans="1:26" ht="12.75" customHeight="1" x14ac:dyDescent="0.2">
      <c r="A156" s="139"/>
      <c r="B156" s="139"/>
      <c r="C156" s="99"/>
      <c r="D156" s="119"/>
      <c r="E156" s="99"/>
      <c r="F156" s="99"/>
      <c r="G156" s="99"/>
      <c r="H156" s="99"/>
      <c r="I156" s="99"/>
      <c r="J156" s="99"/>
      <c r="K156" s="99"/>
      <c r="L156" s="99"/>
      <c r="M156" s="99"/>
      <c r="N156" s="99"/>
      <c r="O156" s="99"/>
      <c r="P156" s="99"/>
      <c r="Q156" s="99"/>
      <c r="R156" s="99"/>
      <c r="S156" s="99"/>
      <c r="T156" s="99"/>
      <c r="U156" s="99"/>
      <c r="V156" s="99"/>
      <c r="W156" s="99"/>
      <c r="X156" s="99"/>
      <c r="Y156" s="99"/>
      <c r="Z156" s="66"/>
    </row>
    <row r="157" spans="1:26" ht="12.75" customHeight="1" x14ac:dyDescent="0.2">
      <c r="A157" s="139"/>
      <c r="B157" s="139"/>
      <c r="C157" s="99"/>
      <c r="D157" s="119"/>
      <c r="E157" s="99"/>
      <c r="F157" s="99"/>
      <c r="G157" s="99"/>
      <c r="H157" s="99"/>
      <c r="I157" s="99"/>
      <c r="J157" s="99"/>
      <c r="K157" s="99"/>
      <c r="L157" s="99"/>
      <c r="M157" s="99"/>
      <c r="N157" s="99"/>
      <c r="O157" s="99"/>
      <c r="P157" s="99"/>
      <c r="Q157" s="99"/>
      <c r="R157" s="99"/>
      <c r="S157" s="99"/>
      <c r="T157" s="99"/>
      <c r="U157" s="99"/>
      <c r="V157" s="99"/>
      <c r="W157" s="99"/>
      <c r="X157" s="99"/>
      <c r="Y157" s="99"/>
      <c r="Z157" s="66"/>
    </row>
    <row r="158" spans="1:26" ht="12.75" customHeight="1" x14ac:dyDescent="0.2">
      <c r="A158" s="139"/>
      <c r="B158" s="139"/>
      <c r="C158" s="99"/>
      <c r="D158" s="119"/>
      <c r="E158" s="99"/>
      <c r="F158" s="99"/>
      <c r="G158" s="99"/>
      <c r="H158" s="99"/>
      <c r="I158" s="99"/>
      <c r="J158" s="99"/>
      <c r="K158" s="99"/>
      <c r="L158" s="99"/>
      <c r="M158" s="99"/>
      <c r="N158" s="99"/>
      <c r="O158" s="99"/>
      <c r="P158" s="99"/>
      <c r="Q158" s="99"/>
      <c r="R158" s="99"/>
      <c r="S158" s="99"/>
      <c r="T158" s="99"/>
      <c r="U158" s="99"/>
      <c r="V158" s="99"/>
      <c r="W158" s="99"/>
      <c r="X158" s="99"/>
      <c r="Y158" s="99"/>
      <c r="Z158" s="66"/>
    </row>
    <row r="159" spans="1:26" ht="12.75" customHeight="1" x14ac:dyDescent="0.2">
      <c r="A159" s="139"/>
      <c r="B159" s="139"/>
      <c r="C159" s="99"/>
      <c r="D159" s="119"/>
      <c r="E159" s="99"/>
      <c r="F159" s="99"/>
      <c r="G159" s="99"/>
      <c r="H159" s="99"/>
      <c r="I159" s="99"/>
      <c r="J159" s="99"/>
      <c r="K159" s="99"/>
      <c r="L159" s="99"/>
      <c r="M159" s="99"/>
      <c r="N159" s="99"/>
      <c r="O159" s="99"/>
      <c r="P159" s="99"/>
      <c r="Q159" s="99"/>
      <c r="R159" s="99"/>
      <c r="S159" s="99"/>
      <c r="T159" s="99"/>
      <c r="U159" s="99"/>
      <c r="V159" s="99"/>
      <c r="W159" s="99"/>
      <c r="X159" s="99"/>
      <c r="Y159" s="99"/>
      <c r="Z159" s="66"/>
    </row>
    <row r="160" spans="1:26" ht="12.75" customHeight="1" x14ac:dyDescent="0.2">
      <c r="A160" s="139"/>
      <c r="B160" s="139"/>
      <c r="C160" s="99"/>
      <c r="D160" s="119"/>
      <c r="E160" s="99"/>
      <c r="F160" s="99"/>
      <c r="G160" s="99"/>
      <c r="H160" s="99"/>
      <c r="I160" s="99"/>
      <c r="J160" s="99"/>
      <c r="K160" s="99"/>
      <c r="L160" s="99"/>
      <c r="M160" s="99"/>
      <c r="N160" s="99"/>
      <c r="O160" s="99"/>
      <c r="P160" s="99"/>
      <c r="Q160" s="99"/>
      <c r="R160" s="99"/>
      <c r="S160" s="99"/>
      <c r="T160" s="99"/>
      <c r="U160" s="99"/>
      <c r="V160" s="99"/>
      <c r="W160" s="99"/>
      <c r="X160" s="99"/>
      <c r="Y160" s="99"/>
      <c r="Z160" s="66"/>
    </row>
    <row r="161" spans="1:26" ht="12.75" customHeight="1" x14ac:dyDescent="0.2">
      <c r="A161" s="139"/>
      <c r="B161" s="139"/>
      <c r="C161" s="99"/>
      <c r="D161" s="119"/>
      <c r="E161" s="99"/>
      <c r="F161" s="99"/>
      <c r="G161" s="99"/>
      <c r="H161" s="99"/>
      <c r="I161" s="99"/>
      <c r="J161" s="99"/>
      <c r="K161" s="99"/>
      <c r="L161" s="99"/>
      <c r="M161" s="99"/>
      <c r="N161" s="99"/>
      <c r="O161" s="99"/>
      <c r="P161" s="99"/>
      <c r="Q161" s="99"/>
      <c r="R161" s="99"/>
      <c r="S161" s="99"/>
      <c r="T161" s="99"/>
      <c r="U161" s="99"/>
      <c r="V161" s="99"/>
      <c r="W161" s="99"/>
      <c r="X161" s="99"/>
      <c r="Y161" s="99"/>
      <c r="Z161" s="66"/>
    </row>
    <row r="162" spans="1:26" ht="12.75" customHeight="1" x14ac:dyDescent="0.2">
      <c r="A162" s="139"/>
      <c r="B162" s="139"/>
      <c r="C162" s="99"/>
      <c r="D162" s="119"/>
      <c r="E162" s="99"/>
      <c r="F162" s="99"/>
      <c r="G162" s="99"/>
      <c r="H162" s="99"/>
      <c r="I162" s="99"/>
      <c r="J162" s="99"/>
      <c r="K162" s="99"/>
      <c r="L162" s="99"/>
      <c r="M162" s="99"/>
      <c r="N162" s="99"/>
      <c r="O162" s="99"/>
      <c r="P162" s="99"/>
      <c r="Q162" s="99"/>
      <c r="R162" s="99"/>
      <c r="S162" s="99"/>
      <c r="T162" s="99"/>
      <c r="U162" s="99"/>
      <c r="V162" s="99"/>
      <c r="W162" s="99"/>
      <c r="X162" s="99"/>
      <c r="Y162" s="99"/>
      <c r="Z162" s="66"/>
    </row>
    <row r="163" spans="1:26" ht="12.75" customHeight="1" x14ac:dyDescent="0.2">
      <c r="A163" s="139"/>
      <c r="B163" s="139"/>
      <c r="C163" s="99"/>
      <c r="D163" s="119"/>
      <c r="E163" s="99"/>
      <c r="F163" s="99"/>
      <c r="G163" s="99"/>
      <c r="H163" s="99"/>
      <c r="I163" s="99"/>
      <c r="J163" s="99"/>
      <c r="K163" s="99"/>
      <c r="L163" s="99"/>
      <c r="M163" s="99"/>
      <c r="N163" s="99"/>
      <c r="O163" s="99"/>
      <c r="P163" s="99"/>
      <c r="Q163" s="99"/>
      <c r="R163" s="99"/>
      <c r="S163" s="99"/>
      <c r="T163" s="99"/>
      <c r="U163" s="99"/>
      <c r="V163" s="99"/>
      <c r="W163" s="99"/>
      <c r="X163" s="99"/>
      <c r="Y163" s="99"/>
      <c r="Z163" s="66"/>
    </row>
    <row r="164" spans="1:26" ht="12.75" customHeight="1" x14ac:dyDescent="0.2">
      <c r="A164" s="139"/>
      <c r="B164" s="139"/>
      <c r="C164" s="99"/>
      <c r="D164" s="119"/>
      <c r="E164" s="99"/>
      <c r="F164" s="99"/>
      <c r="G164" s="99"/>
      <c r="H164" s="99"/>
      <c r="I164" s="99"/>
      <c r="J164" s="99"/>
      <c r="K164" s="99"/>
      <c r="L164" s="99"/>
      <c r="M164" s="99"/>
      <c r="N164" s="99"/>
      <c r="O164" s="99"/>
      <c r="P164" s="99"/>
      <c r="Q164" s="99"/>
      <c r="R164" s="99"/>
      <c r="S164" s="99"/>
      <c r="T164" s="99"/>
      <c r="U164" s="99"/>
      <c r="V164" s="99"/>
      <c r="W164" s="99"/>
      <c r="X164" s="99"/>
      <c r="Y164" s="99"/>
      <c r="Z164" s="66"/>
    </row>
    <row r="165" spans="1:26" ht="12.75" customHeight="1" x14ac:dyDescent="0.2">
      <c r="A165" s="139"/>
      <c r="B165" s="139"/>
      <c r="C165" s="99"/>
      <c r="D165" s="119"/>
      <c r="E165" s="99"/>
      <c r="F165" s="99"/>
      <c r="G165" s="99"/>
      <c r="H165" s="99"/>
      <c r="I165" s="99"/>
      <c r="J165" s="99"/>
      <c r="K165" s="99"/>
      <c r="L165" s="99"/>
      <c r="M165" s="99"/>
      <c r="N165" s="99"/>
      <c r="O165" s="99"/>
      <c r="P165" s="99"/>
      <c r="Q165" s="99"/>
      <c r="R165" s="99"/>
      <c r="S165" s="99"/>
      <c r="T165" s="99"/>
      <c r="U165" s="99"/>
      <c r="V165" s="99"/>
      <c r="W165" s="99"/>
      <c r="X165" s="99"/>
      <c r="Y165" s="99"/>
      <c r="Z165" s="66"/>
    </row>
    <row r="166" spans="1:26" ht="12.75" customHeight="1" x14ac:dyDescent="0.2">
      <c r="A166" s="139"/>
      <c r="B166" s="139"/>
      <c r="C166" s="99"/>
      <c r="D166" s="119"/>
      <c r="E166" s="99"/>
      <c r="F166" s="99"/>
      <c r="G166" s="99"/>
      <c r="H166" s="99"/>
      <c r="I166" s="99"/>
      <c r="J166" s="99"/>
      <c r="K166" s="99"/>
      <c r="L166" s="99"/>
      <c r="M166" s="99"/>
      <c r="N166" s="99"/>
      <c r="O166" s="99"/>
      <c r="P166" s="99"/>
      <c r="Q166" s="99"/>
      <c r="R166" s="99"/>
      <c r="S166" s="99"/>
      <c r="T166" s="99"/>
      <c r="U166" s="99"/>
      <c r="V166" s="99"/>
      <c r="W166" s="99"/>
      <c r="X166" s="99"/>
      <c r="Y166" s="99"/>
      <c r="Z166" s="66"/>
    </row>
    <row r="167" spans="1:26" ht="12.75" customHeight="1" x14ac:dyDescent="0.2">
      <c r="A167" s="139"/>
      <c r="B167" s="139"/>
      <c r="C167" s="99"/>
      <c r="D167" s="119"/>
      <c r="E167" s="99"/>
      <c r="F167" s="99"/>
      <c r="G167" s="99"/>
      <c r="H167" s="99"/>
      <c r="I167" s="99"/>
      <c r="J167" s="99"/>
      <c r="K167" s="99"/>
      <c r="L167" s="99"/>
      <c r="M167" s="99"/>
      <c r="N167" s="99"/>
      <c r="O167" s="99"/>
      <c r="P167" s="99"/>
      <c r="Q167" s="99"/>
      <c r="R167" s="99"/>
      <c r="S167" s="99"/>
      <c r="T167" s="99"/>
      <c r="U167" s="99"/>
      <c r="V167" s="99"/>
      <c r="W167" s="99"/>
      <c r="X167" s="99"/>
      <c r="Y167" s="99"/>
      <c r="Z167" s="66"/>
    </row>
    <row r="168" spans="1:26" ht="12.75" customHeight="1" x14ac:dyDescent="0.2">
      <c r="A168" s="139"/>
      <c r="B168" s="139"/>
      <c r="C168" s="99"/>
      <c r="D168" s="119"/>
      <c r="E168" s="99"/>
      <c r="F168" s="99"/>
      <c r="G168" s="99"/>
      <c r="H168" s="99"/>
      <c r="I168" s="99"/>
      <c r="J168" s="99"/>
      <c r="K168" s="99"/>
      <c r="L168" s="99"/>
      <c r="M168" s="99"/>
      <c r="N168" s="99"/>
      <c r="O168" s="99"/>
      <c r="P168" s="99"/>
      <c r="Q168" s="99"/>
      <c r="R168" s="99"/>
      <c r="S168" s="99"/>
      <c r="T168" s="99"/>
      <c r="U168" s="99"/>
      <c r="V168" s="99"/>
      <c r="W168" s="99"/>
      <c r="X168" s="99"/>
      <c r="Y168" s="99"/>
      <c r="Z168" s="66"/>
    </row>
    <row r="169" spans="1:26" ht="12.75" customHeight="1" x14ac:dyDescent="0.2">
      <c r="A169" s="139"/>
      <c r="B169" s="139"/>
      <c r="C169" s="99"/>
      <c r="D169" s="119"/>
      <c r="E169" s="99"/>
      <c r="F169" s="99"/>
      <c r="G169" s="99"/>
      <c r="H169" s="99"/>
      <c r="I169" s="99"/>
      <c r="J169" s="99"/>
      <c r="K169" s="99"/>
      <c r="L169" s="99"/>
      <c r="M169" s="99"/>
      <c r="N169" s="99"/>
      <c r="O169" s="99"/>
      <c r="P169" s="99"/>
      <c r="Q169" s="99"/>
      <c r="R169" s="99"/>
      <c r="S169" s="99"/>
      <c r="T169" s="99"/>
      <c r="U169" s="99"/>
      <c r="V169" s="99"/>
      <c r="W169" s="99"/>
      <c r="X169" s="99"/>
      <c r="Y169" s="99"/>
      <c r="Z169" s="66"/>
    </row>
    <row r="170" spans="1:26" ht="12.75" customHeight="1" x14ac:dyDescent="0.2">
      <c r="A170" s="139"/>
      <c r="B170" s="139"/>
      <c r="C170" s="99"/>
      <c r="D170" s="119"/>
      <c r="E170" s="99"/>
      <c r="F170" s="99"/>
      <c r="G170" s="99"/>
      <c r="H170" s="99"/>
      <c r="I170" s="99"/>
      <c r="J170" s="99"/>
      <c r="K170" s="99"/>
      <c r="L170" s="99"/>
      <c r="M170" s="99"/>
      <c r="N170" s="99"/>
      <c r="O170" s="99"/>
      <c r="P170" s="99"/>
      <c r="Q170" s="99"/>
      <c r="R170" s="99"/>
      <c r="S170" s="99"/>
      <c r="T170" s="99"/>
      <c r="U170" s="99"/>
      <c r="V170" s="99"/>
      <c r="W170" s="99"/>
      <c r="X170" s="99"/>
      <c r="Y170" s="99"/>
      <c r="Z170" s="66"/>
    </row>
    <row r="171" spans="1:26" ht="12.75" customHeight="1" x14ac:dyDescent="0.2">
      <c r="A171" s="139"/>
      <c r="B171" s="139"/>
      <c r="C171" s="99"/>
      <c r="D171" s="119"/>
      <c r="E171" s="99"/>
      <c r="F171" s="99"/>
      <c r="G171" s="99"/>
      <c r="H171" s="99"/>
      <c r="I171" s="99"/>
      <c r="J171" s="99"/>
      <c r="K171" s="99"/>
      <c r="L171" s="99"/>
      <c r="M171" s="99"/>
      <c r="N171" s="99"/>
      <c r="O171" s="99"/>
      <c r="P171" s="99"/>
      <c r="Q171" s="99"/>
      <c r="R171" s="99"/>
      <c r="S171" s="99"/>
      <c r="T171" s="99"/>
      <c r="U171" s="99"/>
      <c r="V171" s="99"/>
      <c r="W171" s="99"/>
      <c r="X171" s="99"/>
      <c r="Y171" s="99"/>
      <c r="Z171" s="66"/>
    </row>
    <row r="172" spans="1:26" ht="12.75" customHeight="1" x14ac:dyDescent="0.2">
      <c r="A172" s="139"/>
      <c r="B172" s="139"/>
      <c r="C172" s="99"/>
      <c r="D172" s="119"/>
      <c r="E172" s="99"/>
      <c r="F172" s="99"/>
      <c r="G172" s="99"/>
      <c r="H172" s="99"/>
      <c r="I172" s="99"/>
      <c r="J172" s="99"/>
      <c r="K172" s="99"/>
      <c r="L172" s="99"/>
      <c r="M172" s="99"/>
      <c r="N172" s="99"/>
      <c r="O172" s="99"/>
      <c r="P172" s="99"/>
      <c r="Q172" s="99"/>
      <c r="R172" s="99"/>
      <c r="S172" s="99"/>
      <c r="T172" s="99"/>
      <c r="U172" s="99"/>
      <c r="V172" s="99"/>
      <c r="W172" s="99"/>
      <c r="X172" s="99"/>
      <c r="Y172" s="99"/>
      <c r="Z172" s="66"/>
    </row>
    <row r="173" spans="1:26" ht="12.75" customHeight="1" x14ac:dyDescent="0.2">
      <c r="A173" s="139"/>
      <c r="B173" s="139"/>
      <c r="C173" s="99"/>
      <c r="D173" s="119"/>
      <c r="E173" s="99"/>
      <c r="F173" s="99"/>
      <c r="G173" s="99"/>
      <c r="H173" s="99"/>
      <c r="I173" s="99"/>
      <c r="J173" s="99"/>
      <c r="K173" s="99"/>
      <c r="L173" s="99"/>
      <c r="M173" s="99"/>
      <c r="N173" s="99"/>
      <c r="O173" s="99"/>
      <c r="P173" s="99"/>
      <c r="Q173" s="99"/>
      <c r="R173" s="99"/>
      <c r="S173" s="99"/>
      <c r="T173" s="99"/>
      <c r="U173" s="99"/>
      <c r="V173" s="99"/>
      <c r="W173" s="99"/>
      <c r="X173" s="99"/>
      <c r="Y173" s="99"/>
      <c r="Z173" s="66"/>
    </row>
    <row r="174" spans="1:26" ht="12.75" customHeight="1" x14ac:dyDescent="0.2">
      <c r="A174" s="139"/>
      <c r="B174" s="139"/>
      <c r="C174" s="99"/>
      <c r="D174" s="119"/>
      <c r="E174" s="99"/>
      <c r="F174" s="99"/>
      <c r="G174" s="99"/>
      <c r="H174" s="99"/>
      <c r="I174" s="99"/>
      <c r="J174" s="99"/>
      <c r="K174" s="99"/>
      <c r="L174" s="99"/>
      <c r="M174" s="99"/>
      <c r="N174" s="99"/>
      <c r="O174" s="99"/>
      <c r="P174" s="99"/>
      <c r="Q174" s="99"/>
      <c r="R174" s="99"/>
      <c r="S174" s="99"/>
      <c r="T174" s="99"/>
      <c r="U174" s="99"/>
      <c r="V174" s="99"/>
      <c r="W174" s="99"/>
      <c r="X174" s="99"/>
      <c r="Y174" s="99"/>
      <c r="Z174" s="66"/>
    </row>
    <row r="175" spans="1:26" ht="12.75" customHeight="1" x14ac:dyDescent="0.2">
      <c r="A175" s="139"/>
      <c r="B175" s="139"/>
      <c r="C175" s="99"/>
      <c r="D175" s="119"/>
      <c r="E175" s="99"/>
      <c r="F175" s="99"/>
      <c r="G175" s="99"/>
      <c r="H175" s="99"/>
      <c r="I175" s="99"/>
      <c r="J175" s="99"/>
      <c r="K175" s="99"/>
      <c r="L175" s="99"/>
      <c r="M175" s="99"/>
      <c r="N175" s="99"/>
      <c r="O175" s="99"/>
      <c r="P175" s="99"/>
      <c r="Q175" s="99"/>
      <c r="R175" s="99"/>
      <c r="S175" s="99"/>
      <c r="T175" s="99"/>
      <c r="U175" s="99"/>
      <c r="V175" s="99"/>
      <c r="W175" s="99"/>
      <c r="X175" s="99"/>
      <c r="Y175" s="99"/>
      <c r="Z175" s="66"/>
    </row>
    <row r="176" spans="1:26" ht="12.75" customHeight="1" x14ac:dyDescent="0.2">
      <c r="A176" s="139"/>
      <c r="B176" s="139"/>
      <c r="C176" s="99"/>
      <c r="D176" s="119"/>
      <c r="E176" s="99"/>
      <c r="F176" s="99"/>
      <c r="G176" s="99"/>
      <c r="H176" s="99"/>
      <c r="I176" s="99"/>
      <c r="J176" s="99"/>
      <c r="K176" s="99"/>
      <c r="L176" s="99"/>
      <c r="M176" s="99"/>
      <c r="N176" s="99"/>
      <c r="O176" s="99"/>
      <c r="P176" s="99"/>
      <c r="Q176" s="99"/>
      <c r="R176" s="99"/>
      <c r="S176" s="99"/>
      <c r="T176" s="99"/>
      <c r="U176" s="99"/>
      <c r="V176" s="99"/>
      <c r="W176" s="99"/>
      <c r="X176" s="99"/>
      <c r="Y176" s="99"/>
      <c r="Z176" s="66"/>
    </row>
    <row r="177" spans="1:26" ht="12.75" customHeight="1" x14ac:dyDescent="0.2">
      <c r="A177" s="139"/>
      <c r="B177" s="139"/>
      <c r="C177" s="99"/>
      <c r="D177" s="119"/>
      <c r="E177" s="99"/>
      <c r="F177" s="99"/>
      <c r="G177" s="99"/>
      <c r="H177" s="99"/>
      <c r="I177" s="99"/>
      <c r="J177" s="99"/>
      <c r="K177" s="99"/>
      <c r="L177" s="99"/>
      <c r="M177" s="99"/>
      <c r="N177" s="99"/>
      <c r="O177" s="99"/>
      <c r="P177" s="99"/>
      <c r="Q177" s="99"/>
      <c r="R177" s="99"/>
      <c r="S177" s="99"/>
      <c r="T177" s="99"/>
      <c r="U177" s="99"/>
      <c r="V177" s="99"/>
      <c r="W177" s="99"/>
      <c r="X177" s="99"/>
      <c r="Y177" s="99"/>
      <c r="Z177" s="66"/>
    </row>
    <row r="178" spans="1:26" ht="12.75" customHeight="1" x14ac:dyDescent="0.2">
      <c r="A178" s="139"/>
      <c r="B178" s="139"/>
      <c r="C178" s="99"/>
      <c r="D178" s="119"/>
      <c r="E178" s="99"/>
      <c r="F178" s="99"/>
      <c r="G178" s="99"/>
      <c r="H178" s="99"/>
      <c r="I178" s="99"/>
      <c r="J178" s="99"/>
      <c r="K178" s="99"/>
      <c r="L178" s="99"/>
      <c r="M178" s="99"/>
      <c r="N178" s="99"/>
      <c r="O178" s="99"/>
      <c r="P178" s="99"/>
      <c r="Q178" s="99"/>
      <c r="R178" s="99"/>
      <c r="S178" s="99"/>
      <c r="T178" s="99"/>
      <c r="U178" s="99"/>
      <c r="V178" s="99"/>
      <c r="W178" s="99"/>
      <c r="X178" s="99"/>
      <c r="Y178" s="99"/>
      <c r="Z178" s="66"/>
    </row>
    <row r="179" spans="1:26" ht="12.75" customHeight="1" x14ac:dyDescent="0.2">
      <c r="A179" s="139"/>
      <c r="B179" s="139"/>
      <c r="C179" s="99"/>
      <c r="D179" s="119"/>
      <c r="E179" s="99"/>
      <c r="F179" s="99"/>
      <c r="G179" s="99"/>
      <c r="H179" s="99"/>
      <c r="I179" s="99"/>
      <c r="J179" s="99"/>
      <c r="K179" s="99"/>
      <c r="L179" s="99"/>
      <c r="M179" s="99"/>
      <c r="N179" s="99"/>
      <c r="O179" s="99"/>
      <c r="P179" s="99"/>
      <c r="Q179" s="99"/>
      <c r="R179" s="99"/>
      <c r="S179" s="99"/>
      <c r="T179" s="99"/>
      <c r="U179" s="99"/>
      <c r="V179" s="99"/>
      <c r="W179" s="99"/>
      <c r="X179" s="99"/>
      <c r="Y179" s="99"/>
      <c r="Z179" s="66"/>
    </row>
    <row r="180" spans="1:26" ht="12.75" customHeight="1" x14ac:dyDescent="0.2">
      <c r="A180" s="139"/>
      <c r="B180" s="139"/>
      <c r="C180" s="99"/>
      <c r="D180" s="119"/>
      <c r="E180" s="99"/>
      <c r="F180" s="99"/>
      <c r="G180" s="99"/>
      <c r="H180" s="99"/>
      <c r="I180" s="99"/>
      <c r="J180" s="99"/>
      <c r="K180" s="99"/>
      <c r="L180" s="99"/>
      <c r="M180" s="99"/>
      <c r="N180" s="99"/>
      <c r="O180" s="99"/>
      <c r="P180" s="99"/>
      <c r="Q180" s="99"/>
      <c r="R180" s="99"/>
      <c r="S180" s="99"/>
      <c r="T180" s="99"/>
      <c r="U180" s="99"/>
      <c r="V180" s="99"/>
      <c r="W180" s="99"/>
      <c r="X180" s="99"/>
      <c r="Y180" s="99"/>
      <c r="Z180" s="66"/>
    </row>
    <row r="181" spans="1:26" ht="12.75" customHeight="1" x14ac:dyDescent="0.2">
      <c r="A181" s="139"/>
      <c r="B181" s="139"/>
      <c r="C181" s="99"/>
      <c r="D181" s="119"/>
      <c r="E181" s="99"/>
      <c r="F181" s="99"/>
      <c r="G181" s="99"/>
      <c r="H181" s="99"/>
      <c r="I181" s="99"/>
      <c r="J181" s="99"/>
      <c r="K181" s="99"/>
      <c r="L181" s="99"/>
      <c r="M181" s="99"/>
      <c r="N181" s="99"/>
      <c r="O181" s="99"/>
      <c r="P181" s="99"/>
      <c r="Q181" s="99"/>
      <c r="R181" s="99"/>
      <c r="S181" s="99"/>
      <c r="T181" s="99"/>
      <c r="U181" s="99"/>
      <c r="V181" s="99"/>
      <c r="W181" s="99"/>
      <c r="X181" s="99"/>
      <c r="Y181" s="99"/>
      <c r="Z181" s="66"/>
    </row>
    <row r="182" spans="1:26" ht="12.75" customHeight="1" x14ac:dyDescent="0.2">
      <c r="A182" s="139"/>
      <c r="B182" s="139"/>
      <c r="C182" s="99"/>
      <c r="D182" s="119"/>
      <c r="E182" s="99"/>
      <c r="F182" s="99"/>
      <c r="G182" s="99"/>
      <c r="H182" s="99"/>
      <c r="I182" s="99"/>
      <c r="J182" s="99"/>
      <c r="K182" s="99"/>
      <c r="L182" s="99"/>
      <c r="M182" s="99"/>
      <c r="N182" s="99"/>
      <c r="O182" s="99"/>
      <c r="P182" s="99"/>
      <c r="Q182" s="99"/>
      <c r="R182" s="99"/>
      <c r="S182" s="99"/>
      <c r="T182" s="99"/>
      <c r="U182" s="99"/>
      <c r="V182" s="99"/>
      <c r="W182" s="99"/>
      <c r="X182" s="99"/>
      <c r="Y182" s="99"/>
      <c r="Z182" s="66"/>
    </row>
    <row r="183" spans="1:26" ht="12.75" customHeight="1" x14ac:dyDescent="0.2">
      <c r="A183" s="139"/>
      <c r="B183" s="139"/>
      <c r="C183" s="99"/>
      <c r="D183" s="119"/>
      <c r="E183" s="99"/>
      <c r="F183" s="99"/>
      <c r="G183" s="99"/>
      <c r="H183" s="99"/>
      <c r="I183" s="99"/>
      <c r="J183" s="99"/>
      <c r="K183" s="99"/>
      <c r="L183" s="99"/>
      <c r="M183" s="99"/>
      <c r="N183" s="99"/>
      <c r="O183" s="99"/>
      <c r="P183" s="99"/>
      <c r="Q183" s="99"/>
      <c r="R183" s="99"/>
      <c r="S183" s="99"/>
      <c r="T183" s="99"/>
      <c r="U183" s="99"/>
      <c r="V183" s="99"/>
      <c r="W183" s="99"/>
      <c r="X183" s="99"/>
      <c r="Y183" s="99"/>
      <c r="Z183" s="66"/>
    </row>
    <row r="184" spans="1:26" ht="12.75" customHeight="1" x14ac:dyDescent="0.2">
      <c r="A184" s="139"/>
      <c r="B184" s="139"/>
      <c r="C184" s="99"/>
      <c r="D184" s="119"/>
      <c r="E184" s="99"/>
      <c r="F184" s="99"/>
      <c r="G184" s="99"/>
      <c r="H184" s="99"/>
      <c r="I184" s="99"/>
      <c r="J184" s="99"/>
      <c r="K184" s="99"/>
      <c r="L184" s="99"/>
      <c r="M184" s="99"/>
      <c r="N184" s="99"/>
      <c r="O184" s="99"/>
      <c r="P184" s="99"/>
      <c r="Q184" s="99"/>
      <c r="R184" s="99"/>
      <c r="S184" s="99"/>
      <c r="T184" s="99"/>
      <c r="U184" s="99"/>
      <c r="V184" s="99"/>
      <c r="W184" s="99"/>
      <c r="X184" s="99"/>
      <c r="Y184" s="99"/>
      <c r="Z184" s="66"/>
    </row>
    <row r="185" spans="1:26" ht="12.75" customHeight="1" x14ac:dyDescent="0.2">
      <c r="A185" s="139"/>
      <c r="B185" s="139"/>
      <c r="C185" s="99"/>
      <c r="D185" s="119"/>
      <c r="E185" s="99"/>
      <c r="F185" s="99"/>
      <c r="G185" s="99"/>
      <c r="H185" s="99"/>
      <c r="I185" s="99"/>
      <c r="J185" s="99"/>
      <c r="K185" s="99"/>
      <c r="L185" s="99"/>
      <c r="M185" s="99"/>
      <c r="N185" s="99"/>
      <c r="O185" s="99"/>
      <c r="P185" s="99"/>
      <c r="Q185" s="99"/>
      <c r="R185" s="99"/>
      <c r="S185" s="99"/>
      <c r="T185" s="99"/>
      <c r="U185" s="99"/>
      <c r="V185" s="99"/>
      <c r="W185" s="99"/>
      <c r="X185" s="99"/>
      <c r="Y185" s="99"/>
      <c r="Z185" s="66"/>
    </row>
    <row r="186" spans="1:26" ht="12.75" customHeight="1" x14ac:dyDescent="0.2">
      <c r="A186" s="139"/>
      <c r="B186" s="139"/>
      <c r="C186" s="99"/>
      <c r="D186" s="119"/>
      <c r="E186" s="99"/>
      <c r="F186" s="99"/>
      <c r="G186" s="99"/>
      <c r="H186" s="99"/>
      <c r="I186" s="99"/>
      <c r="J186" s="99"/>
      <c r="K186" s="99"/>
      <c r="L186" s="99"/>
      <c r="M186" s="99"/>
      <c r="N186" s="99"/>
      <c r="O186" s="99"/>
      <c r="P186" s="99"/>
      <c r="Q186" s="99"/>
      <c r="R186" s="99"/>
      <c r="S186" s="99"/>
      <c r="T186" s="99"/>
      <c r="U186" s="99"/>
      <c r="V186" s="99"/>
      <c r="W186" s="99"/>
      <c r="X186" s="99"/>
      <c r="Y186" s="99"/>
      <c r="Z186" s="66"/>
    </row>
    <row r="187" spans="1:26" ht="12.75" customHeight="1" x14ac:dyDescent="0.2">
      <c r="A187" s="139"/>
      <c r="B187" s="139"/>
      <c r="C187" s="99"/>
      <c r="D187" s="119"/>
      <c r="E187" s="99"/>
      <c r="F187" s="99"/>
      <c r="G187" s="99"/>
      <c r="H187" s="99"/>
      <c r="I187" s="99"/>
      <c r="J187" s="99"/>
      <c r="K187" s="99"/>
      <c r="L187" s="99"/>
      <c r="M187" s="99"/>
      <c r="N187" s="99"/>
      <c r="O187" s="99"/>
      <c r="P187" s="99"/>
      <c r="Q187" s="99"/>
      <c r="R187" s="99"/>
      <c r="S187" s="99"/>
      <c r="T187" s="99"/>
      <c r="U187" s="99"/>
      <c r="V187" s="99"/>
      <c r="W187" s="99"/>
      <c r="X187" s="99"/>
      <c r="Y187" s="99"/>
      <c r="Z187" s="66"/>
    </row>
    <row r="188" spans="1:26" ht="12.75" customHeight="1" x14ac:dyDescent="0.2">
      <c r="A188" s="139"/>
      <c r="B188" s="139"/>
      <c r="C188" s="99"/>
      <c r="D188" s="119"/>
      <c r="E188" s="99"/>
      <c r="F188" s="99"/>
      <c r="G188" s="99"/>
      <c r="H188" s="99"/>
      <c r="I188" s="99"/>
      <c r="J188" s="99"/>
      <c r="K188" s="99"/>
      <c r="L188" s="99"/>
      <c r="M188" s="99"/>
      <c r="N188" s="99"/>
      <c r="O188" s="99"/>
      <c r="P188" s="99"/>
      <c r="Q188" s="99"/>
      <c r="R188" s="99"/>
      <c r="S188" s="99"/>
      <c r="T188" s="99"/>
      <c r="U188" s="99"/>
      <c r="V188" s="99"/>
      <c r="W188" s="99"/>
      <c r="X188" s="99"/>
      <c r="Y188" s="99"/>
      <c r="Z188" s="66"/>
    </row>
    <row r="189" spans="1:26" ht="12.75" customHeight="1" x14ac:dyDescent="0.2">
      <c r="A189" s="139"/>
      <c r="B189" s="139"/>
      <c r="C189" s="99"/>
      <c r="D189" s="119"/>
      <c r="E189" s="99"/>
      <c r="F189" s="99"/>
      <c r="G189" s="99"/>
      <c r="H189" s="99"/>
      <c r="I189" s="99"/>
      <c r="J189" s="99"/>
      <c r="K189" s="99"/>
      <c r="L189" s="99"/>
      <c r="M189" s="99"/>
      <c r="N189" s="99"/>
      <c r="O189" s="99"/>
      <c r="P189" s="99"/>
      <c r="Q189" s="99"/>
      <c r="R189" s="99"/>
      <c r="S189" s="99"/>
      <c r="T189" s="99"/>
      <c r="U189" s="99"/>
      <c r="V189" s="99"/>
      <c r="W189" s="99"/>
      <c r="X189" s="99"/>
      <c r="Y189" s="99"/>
      <c r="Z189" s="66"/>
    </row>
    <row r="190" spans="1:26" ht="12.75" customHeight="1" x14ac:dyDescent="0.2">
      <c r="A190" s="139"/>
      <c r="B190" s="139"/>
      <c r="C190" s="99"/>
      <c r="D190" s="119"/>
      <c r="E190" s="99"/>
      <c r="F190" s="99"/>
      <c r="G190" s="99"/>
      <c r="H190" s="99"/>
      <c r="I190" s="99"/>
      <c r="J190" s="99"/>
      <c r="K190" s="99"/>
      <c r="L190" s="99"/>
      <c r="M190" s="99"/>
      <c r="N190" s="99"/>
      <c r="O190" s="99"/>
      <c r="P190" s="99"/>
      <c r="Q190" s="99"/>
      <c r="R190" s="99"/>
      <c r="S190" s="99"/>
      <c r="T190" s="99"/>
      <c r="U190" s="99"/>
      <c r="V190" s="99"/>
      <c r="W190" s="99"/>
      <c r="X190" s="99"/>
      <c r="Y190" s="99"/>
      <c r="Z190" s="66"/>
    </row>
    <row r="191" spans="1:26" ht="12.75" customHeight="1" x14ac:dyDescent="0.2">
      <c r="A191" s="139"/>
      <c r="B191" s="139"/>
      <c r="C191" s="99"/>
      <c r="D191" s="119"/>
      <c r="E191" s="99"/>
      <c r="F191" s="99"/>
      <c r="G191" s="99"/>
      <c r="H191" s="99"/>
      <c r="I191" s="99"/>
      <c r="J191" s="99"/>
      <c r="K191" s="99"/>
      <c r="L191" s="99"/>
      <c r="M191" s="99"/>
      <c r="N191" s="99"/>
      <c r="O191" s="99"/>
      <c r="P191" s="99"/>
      <c r="Q191" s="99"/>
      <c r="R191" s="99"/>
      <c r="S191" s="99"/>
      <c r="T191" s="99"/>
      <c r="U191" s="99"/>
      <c r="V191" s="99"/>
      <c r="W191" s="99"/>
      <c r="X191" s="99"/>
      <c r="Y191" s="99"/>
      <c r="Z191" s="66"/>
    </row>
    <row r="192" spans="1:26" ht="12.75" customHeight="1" x14ac:dyDescent="0.2">
      <c r="A192" s="139"/>
      <c r="B192" s="139"/>
      <c r="C192" s="99"/>
      <c r="D192" s="119"/>
      <c r="E192" s="99"/>
      <c r="F192" s="99"/>
      <c r="G192" s="99"/>
      <c r="H192" s="99"/>
      <c r="I192" s="99"/>
      <c r="J192" s="99"/>
      <c r="K192" s="99"/>
      <c r="L192" s="99"/>
      <c r="M192" s="99"/>
      <c r="N192" s="99"/>
      <c r="O192" s="99"/>
      <c r="P192" s="99"/>
      <c r="Q192" s="99"/>
      <c r="R192" s="99"/>
      <c r="S192" s="99"/>
      <c r="T192" s="99"/>
      <c r="U192" s="99"/>
      <c r="V192" s="99"/>
      <c r="W192" s="99"/>
      <c r="X192" s="99"/>
      <c r="Y192" s="99"/>
      <c r="Z192" s="66"/>
    </row>
    <row r="193" spans="1:26" ht="12.75" customHeight="1" x14ac:dyDescent="0.2">
      <c r="A193" s="139"/>
      <c r="B193" s="139"/>
      <c r="C193" s="99"/>
      <c r="D193" s="119"/>
      <c r="E193" s="99"/>
      <c r="F193" s="99"/>
      <c r="G193" s="99"/>
      <c r="H193" s="99"/>
      <c r="I193" s="99"/>
      <c r="J193" s="99"/>
      <c r="K193" s="99"/>
      <c r="L193" s="99"/>
      <c r="M193" s="99"/>
      <c r="N193" s="99"/>
      <c r="O193" s="99"/>
      <c r="P193" s="99"/>
      <c r="Q193" s="99"/>
      <c r="R193" s="99"/>
      <c r="S193" s="99"/>
      <c r="T193" s="99"/>
      <c r="U193" s="99"/>
      <c r="V193" s="99"/>
      <c r="W193" s="99"/>
      <c r="X193" s="99"/>
      <c r="Y193" s="99"/>
      <c r="Z193" s="66"/>
    </row>
    <row r="194" spans="1:26" ht="12.75" customHeight="1" x14ac:dyDescent="0.2">
      <c r="A194" s="139"/>
      <c r="B194" s="139"/>
      <c r="C194" s="99"/>
      <c r="D194" s="119"/>
      <c r="E194" s="99"/>
      <c r="F194" s="99"/>
      <c r="G194" s="99"/>
      <c r="H194" s="99"/>
      <c r="I194" s="99"/>
      <c r="J194" s="99"/>
      <c r="K194" s="99"/>
      <c r="L194" s="99"/>
      <c r="M194" s="99"/>
      <c r="N194" s="99"/>
      <c r="O194" s="99"/>
      <c r="P194" s="99"/>
      <c r="Q194" s="99"/>
      <c r="R194" s="99"/>
      <c r="S194" s="99"/>
      <c r="T194" s="99"/>
      <c r="U194" s="99"/>
      <c r="V194" s="99"/>
      <c r="W194" s="99"/>
      <c r="X194" s="99"/>
      <c r="Y194" s="99"/>
      <c r="Z194" s="66"/>
    </row>
    <row r="195" spans="1:26" ht="12.75" customHeight="1" x14ac:dyDescent="0.2">
      <c r="A195" s="139"/>
      <c r="B195" s="139"/>
      <c r="C195" s="99"/>
      <c r="D195" s="119"/>
      <c r="E195" s="99"/>
      <c r="F195" s="99"/>
      <c r="G195" s="99"/>
      <c r="H195" s="99"/>
      <c r="I195" s="99"/>
      <c r="J195" s="99"/>
      <c r="K195" s="99"/>
      <c r="L195" s="99"/>
      <c r="M195" s="99"/>
      <c r="N195" s="99"/>
      <c r="O195" s="99"/>
      <c r="P195" s="99"/>
      <c r="Q195" s="99"/>
      <c r="R195" s="99"/>
      <c r="S195" s="99"/>
      <c r="T195" s="99"/>
      <c r="U195" s="99"/>
      <c r="V195" s="99"/>
      <c r="W195" s="99"/>
      <c r="X195" s="99"/>
      <c r="Y195" s="99"/>
      <c r="Z195" s="66"/>
    </row>
    <row r="196" spans="1:26" ht="12.75" customHeight="1" x14ac:dyDescent="0.2">
      <c r="A196" s="139"/>
      <c r="B196" s="139"/>
      <c r="C196" s="99"/>
      <c r="D196" s="119"/>
      <c r="E196" s="99"/>
      <c r="F196" s="99"/>
      <c r="G196" s="99"/>
      <c r="H196" s="99"/>
      <c r="I196" s="99"/>
      <c r="J196" s="99"/>
      <c r="K196" s="99"/>
      <c r="L196" s="99"/>
      <c r="M196" s="99"/>
      <c r="N196" s="99"/>
      <c r="O196" s="99"/>
      <c r="P196" s="99"/>
      <c r="Q196" s="99"/>
      <c r="R196" s="99"/>
      <c r="S196" s="99"/>
      <c r="T196" s="99"/>
      <c r="U196" s="99"/>
      <c r="V196" s="99"/>
      <c r="W196" s="99"/>
      <c r="X196" s="99"/>
      <c r="Y196" s="99"/>
      <c r="Z196" s="66"/>
    </row>
    <row r="197" spans="1:26" ht="12.75" customHeight="1" x14ac:dyDescent="0.2">
      <c r="A197" s="139"/>
      <c r="B197" s="139"/>
      <c r="C197" s="99"/>
      <c r="D197" s="119"/>
      <c r="E197" s="99"/>
      <c r="F197" s="99"/>
      <c r="G197" s="99"/>
      <c r="H197" s="99"/>
      <c r="I197" s="99"/>
      <c r="J197" s="99"/>
      <c r="K197" s="99"/>
      <c r="L197" s="99"/>
      <c r="M197" s="99"/>
      <c r="N197" s="99"/>
      <c r="O197" s="99"/>
      <c r="P197" s="99"/>
      <c r="Q197" s="99"/>
      <c r="R197" s="99"/>
      <c r="S197" s="99"/>
      <c r="T197" s="99"/>
      <c r="U197" s="99"/>
      <c r="V197" s="99"/>
      <c r="W197" s="99"/>
      <c r="X197" s="99"/>
      <c r="Y197" s="99"/>
      <c r="Z197" s="66"/>
    </row>
    <row r="198" spans="1:26" ht="12.75" customHeight="1" x14ac:dyDescent="0.2">
      <c r="A198" s="139"/>
      <c r="B198" s="139"/>
      <c r="C198" s="99"/>
      <c r="D198" s="119"/>
      <c r="E198" s="99"/>
      <c r="F198" s="99"/>
      <c r="G198" s="99"/>
      <c r="H198" s="99"/>
      <c r="I198" s="99"/>
      <c r="J198" s="99"/>
      <c r="K198" s="99"/>
      <c r="L198" s="99"/>
      <c r="M198" s="99"/>
      <c r="N198" s="99"/>
      <c r="O198" s="99"/>
      <c r="P198" s="99"/>
      <c r="Q198" s="99"/>
      <c r="R198" s="99"/>
      <c r="S198" s="99"/>
      <c r="T198" s="99"/>
      <c r="U198" s="99"/>
      <c r="V198" s="99"/>
      <c r="W198" s="99"/>
      <c r="X198" s="99"/>
      <c r="Y198" s="99"/>
      <c r="Z198" s="66"/>
    </row>
    <row r="199" spans="1:26" ht="12.75" customHeight="1" x14ac:dyDescent="0.2">
      <c r="A199" s="139"/>
      <c r="B199" s="139"/>
      <c r="C199" s="99"/>
      <c r="D199" s="119"/>
      <c r="E199" s="99"/>
      <c r="F199" s="99"/>
      <c r="G199" s="99"/>
      <c r="H199" s="99"/>
      <c r="I199" s="99"/>
      <c r="J199" s="99"/>
      <c r="K199" s="99"/>
      <c r="L199" s="99"/>
      <c r="M199" s="99"/>
      <c r="N199" s="99"/>
      <c r="O199" s="99"/>
      <c r="P199" s="99"/>
      <c r="Q199" s="99"/>
      <c r="R199" s="99"/>
      <c r="S199" s="99"/>
      <c r="T199" s="99"/>
      <c r="U199" s="99"/>
      <c r="V199" s="99"/>
      <c r="W199" s="99"/>
      <c r="X199" s="99"/>
      <c r="Y199" s="99"/>
      <c r="Z199" s="66"/>
    </row>
    <row r="200" spans="1:26" ht="12.75" customHeight="1" x14ac:dyDescent="0.2">
      <c r="A200" s="139"/>
      <c r="B200" s="139"/>
      <c r="C200" s="99"/>
      <c r="D200" s="119"/>
      <c r="E200" s="99"/>
      <c r="F200" s="99"/>
      <c r="G200" s="99"/>
      <c r="H200" s="99"/>
      <c r="I200" s="99"/>
      <c r="J200" s="99"/>
      <c r="K200" s="99"/>
      <c r="L200" s="99"/>
      <c r="M200" s="99"/>
      <c r="N200" s="99"/>
      <c r="O200" s="99"/>
      <c r="P200" s="99"/>
      <c r="Q200" s="99"/>
      <c r="R200" s="99"/>
      <c r="S200" s="99"/>
      <c r="T200" s="99"/>
      <c r="U200" s="99"/>
      <c r="V200" s="99"/>
      <c r="W200" s="99"/>
      <c r="X200" s="99"/>
      <c r="Y200" s="99"/>
      <c r="Z200" s="66"/>
    </row>
    <row r="201" spans="1:26" ht="12.75" customHeight="1" x14ac:dyDescent="0.2">
      <c r="A201" s="139"/>
      <c r="B201" s="139"/>
      <c r="C201" s="99"/>
      <c r="D201" s="119"/>
      <c r="E201" s="99"/>
      <c r="F201" s="99"/>
      <c r="G201" s="99"/>
      <c r="H201" s="99"/>
      <c r="I201" s="99"/>
      <c r="J201" s="99"/>
      <c r="K201" s="99"/>
      <c r="L201" s="99"/>
      <c r="M201" s="99"/>
      <c r="N201" s="99"/>
      <c r="O201" s="99"/>
      <c r="P201" s="99"/>
      <c r="Q201" s="99"/>
      <c r="R201" s="99"/>
      <c r="S201" s="99"/>
      <c r="T201" s="99"/>
      <c r="U201" s="99"/>
      <c r="V201" s="99"/>
      <c r="W201" s="99"/>
      <c r="X201" s="99"/>
      <c r="Y201" s="99"/>
      <c r="Z201" s="66"/>
    </row>
    <row r="202" spans="1:26" ht="12.75" customHeight="1" x14ac:dyDescent="0.2">
      <c r="A202" s="139"/>
      <c r="B202" s="139"/>
      <c r="C202" s="99"/>
      <c r="D202" s="119"/>
      <c r="E202" s="99"/>
      <c r="F202" s="99"/>
      <c r="G202" s="99"/>
      <c r="H202" s="99"/>
      <c r="I202" s="99"/>
      <c r="J202" s="99"/>
      <c r="K202" s="99"/>
      <c r="L202" s="99"/>
      <c r="M202" s="99"/>
      <c r="N202" s="99"/>
      <c r="O202" s="99"/>
      <c r="P202" s="99"/>
      <c r="Q202" s="99"/>
      <c r="R202" s="99"/>
      <c r="S202" s="99"/>
      <c r="T202" s="99"/>
      <c r="U202" s="99"/>
      <c r="V202" s="99"/>
      <c r="W202" s="99"/>
      <c r="X202" s="99"/>
      <c r="Y202" s="99"/>
      <c r="Z202" s="66"/>
    </row>
    <row r="203" spans="1:26" ht="12.75" customHeight="1" x14ac:dyDescent="0.2">
      <c r="A203" s="139"/>
      <c r="B203" s="139"/>
      <c r="C203" s="99"/>
      <c r="D203" s="119"/>
      <c r="E203" s="99"/>
      <c r="F203" s="99"/>
      <c r="G203" s="99"/>
      <c r="H203" s="99"/>
      <c r="I203" s="99"/>
      <c r="J203" s="99"/>
      <c r="K203" s="99"/>
      <c r="L203" s="99"/>
      <c r="M203" s="99"/>
      <c r="N203" s="99"/>
      <c r="O203" s="99"/>
      <c r="P203" s="99"/>
      <c r="Q203" s="99"/>
      <c r="R203" s="99"/>
      <c r="S203" s="99"/>
      <c r="T203" s="99"/>
      <c r="U203" s="99"/>
      <c r="V203" s="99"/>
      <c r="W203" s="99"/>
      <c r="X203" s="99"/>
      <c r="Y203" s="99"/>
      <c r="Z203" s="66"/>
    </row>
    <row r="204" spans="1:26" ht="12.75" customHeight="1" x14ac:dyDescent="0.2">
      <c r="A204" s="139"/>
      <c r="B204" s="139"/>
      <c r="C204" s="99"/>
      <c r="D204" s="119"/>
      <c r="E204" s="99"/>
      <c r="F204" s="99"/>
      <c r="G204" s="99"/>
      <c r="H204" s="99"/>
      <c r="I204" s="99"/>
      <c r="J204" s="99"/>
      <c r="K204" s="99"/>
      <c r="L204" s="99"/>
      <c r="M204" s="99"/>
      <c r="N204" s="99"/>
      <c r="O204" s="99"/>
      <c r="P204" s="99"/>
      <c r="Q204" s="99"/>
      <c r="R204" s="99"/>
      <c r="S204" s="99"/>
      <c r="T204" s="99"/>
      <c r="U204" s="99"/>
      <c r="V204" s="99"/>
      <c r="W204" s="99"/>
      <c r="X204" s="99"/>
      <c r="Y204" s="99"/>
      <c r="Z204" s="66"/>
    </row>
    <row r="205" spans="1:26" ht="12.75" customHeight="1" x14ac:dyDescent="0.2">
      <c r="A205" s="139"/>
      <c r="B205" s="139"/>
      <c r="C205" s="99"/>
      <c r="D205" s="119"/>
      <c r="E205" s="99"/>
      <c r="F205" s="99"/>
      <c r="G205" s="99"/>
      <c r="H205" s="99"/>
      <c r="I205" s="99"/>
      <c r="J205" s="99"/>
      <c r="K205" s="99"/>
      <c r="L205" s="99"/>
      <c r="M205" s="99"/>
      <c r="N205" s="99"/>
      <c r="O205" s="99"/>
      <c r="P205" s="99"/>
      <c r="Q205" s="99"/>
      <c r="R205" s="99"/>
      <c r="S205" s="99"/>
      <c r="T205" s="99"/>
      <c r="U205" s="99"/>
      <c r="V205" s="99"/>
      <c r="W205" s="99"/>
      <c r="X205" s="99"/>
      <c r="Y205" s="99"/>
      <c r="Z205" s="66"/>
    </row>
    <row r="206" spans="1:26" ht="12.75" customHeight="1" x14ac:dyDescent="0.2">
      <c r="A206" s="139"/>
      <c r="B206" s="139"/>
      <c r="C206" s="99"/>
      <c r="D206" s="119"/>
      <c r="E206" s="99"/>
      <c r="F206" s="99"/>
      <c r="G206" s="99"/>
      <c r="H206" s="99"/>
      <c r="I206" s="99"/>
      <c r="J206" s="99"/>
      <c r="K206" s="99"/>
      <c r="L206" s="99"/>
      <c r="M206" s="99"/>
      <c r="N206" s="99"/>
      <c r="O206" s="99"/>
      <c r="P206" s="99"/>
      <c r="Q206" s="99"/>
      <c r="R206" s="99"/>
      <c r="S206" s="99"/>
      <c r="T206" s="99"/>
      <c r="U206" s="99"/>
      <c r="V206" s="99"/>
      <c r="W206" s="99"/>
      <c r="X206" s="99"/>
      <c r="Y206" s="99"/>
      <c r="Z206" s="66"/>
    </row>
    <row r="207" spans="1:26" ht="12.75" customHeight="1" x14ac:dyDescent="0.2">
      <c r="A207" s="139"/>
      <c r="B207" s="139"/>
      <c r="C207" s="99"/>
      <c r="D207" s="119"/>
      <c r="E207" s="99"/>
      <c r="F207" s="99"/>
      <c r="G207" s="99"/>
      <c r="H207" s="99"/>
      <c r="I207" s="99"/>
      <c r="J207" s="99"/>
      <c r="K207" s="99"/>
      <c r="L207" s="99"/>
      <c r="M207" s="99"/>
      <c r="N207" s="99"/>
      <c r="O207" s="99"/>
      <c r="P207" s="99"/>
      <c r="Q207" s="99"/>
      <c r="R207" s="99"/>
      <c r="S207" s="99"/>
      <c r="T207" s="99"/>
      <c r="U207" s="99"/>
      <c r="V207" s="99"/>
      <c r="W207" s="99"/>
      <c r="X207" s="99"/>
      <c r="Y207" s="99"/>
      <c r="Z207" s="66"/>
    </row>
    <row r="208" spans="1:26" ht="12.75" customHeight="1" x14ac:dyDescent="0.2">
      <c r="A208" s="139"/>
      <c r="B208" s="139"/>
      <c r="C208" s="99"/>
      <c r="D208" s="119"/>
      <c r="E208" s="99"/>
      <c r="F208" s="99"/>
      <c r="G208" s="99"/>
      <c r="H208" s="99"/>
      <c r="I208" s="99"/>
      <c r="J208" s="99"/>
      <c r="K208" s="99"/>
      <c r="L208" s="99"/>
      <c r="M208" s="99"/>
      <c r="N208" s="99"/>
      <c r="O208" s="99"/>
      <c r="P208" s="99"/>
      <c r="Q208" s="99"/>
      <c r="R208" s="99"/>
      <c r="S208" s="99"/>
      <c r="T208" s="99"/>
      <c r="U208" s="99"/>
      <c r="V208" s="99"/>
      <c r="W208" s="99"/>
      <c r="X208" s="99"/>
      <c r="Y208" s="99"/>
      <c r="Z208" s="66"/>
    </row>
    <row r="209" spans="1:26" ht="12.75" customHeight="1" x14ac:dyDescent="0.2">
      <c r="A209" s="139"/>
      <c r="B209" s="139"/>
      <c r="C209" s="99"/>
      <c r="D209" s="119"/>
      <c r="E209" s="99"/>
      <c r="F209" s="99"/>
      <c r="G209" s="99"/>
      <c r="H209" s="99"/>
      <c r="I209" s="99"/>
      <c r="J209" s="99"/>
      <c r="K209" s="99"/>
      <c r="L209" s="99"/>
      <c r="M209" s="99"/>
      <c r="N209" s="99"/>
      <c r="O209" s="99"/>
      <c r="P209" s="99"/>
      <c r="Q209" s="99"/>
      <c r="R209" s="99"/>
      <c r="S209" s="99"/>
      <c r="T209" s="99"/>
      <c r="U209" s="99"/>
      <c r="V209" s="99"/>
      <c r="W209" s="99"/>
      <c r="X209" s="99"/>
      <c r="Y209" s="99"/>
      <c r="Z209" s="66"/>
    </row>
    <row r="210" spans="1:26" ht="12.75" customHeight="1" x14ac:dyDescent="0.2">
      <c r="A210" s="139"/>
      <c r="B210" s="139"/>
      <c r="C210" s="99"/>
      <c r="D210" s="119"/>
      <c r="E210" s="99"/>
      <c r="F210" s="99"/>
      <c r="G210" s="99"/>
      <c r="H210" s="99"/>
      <c r="I210" s="99"/>
      <c r="J210" s="99"/>
      <c r="K210" s="99"/>
      <c r="L210" s="99"/>
      <c r="M210" s="99"/>
      <c r="N210" s="99"/>
      <c r="O210" s="99"/>
      <c r="P210" s="99"/>
      <c r="Q210" s="99"/>
      <c r="R210" s="99"/>
      <c r="S210" s="99"/>
      <c r="T210" s="99"/>
      <c r="U210" s="99"/>
      <c r="V210" s="99"/>
      <c r="W210" s="99"/>
      <c r="X210" s="99"/>
      <c r="Y210" s="99"/>
      <c r="Z210" s="66"/>
    </row>
    <row r="211" spans="1:26" ht="12.75" customHeight="1" x14ac:dyDescent="0.2">
      <c r="A211" s="139"/>
      <c r="B211" s="139"/>
      <c r="C211" s="99"/>
      <c r="D211" s="119"/>
      <c r="E211" s="99"/>
      <c r="F211" s="99"/>
      <c r="G211" s="99"/>
      <c r="H211" s="99"/>
      <c r="I211" s="99"/>
      <c r="J211" s="99"/>
      <c r="K211" s="99"/>
      <c r="L211" s="99"/>
      <c r="M211" s="99"/>
      <c r="N211" s="99"/>
      <c r="O211" s="99"/>
      <c r="P211" s="99"/>
      <c r="Q211" s="99"/>
      <c r="R211" s="99"/>
      <c r="S211" s="99"/>
      <c r="T211" s="99"/>
      <c r="U211" s="99"/>
      <c r="V211" s="99"/>
      <c r="W211" s="99"/>
      <c r="X211" s="99"/>
      <c r="Y211" s="99"/>
      <c r="Z211" s="66"/>
    </row>
    <row r="212" spans="1:26" ht="12.75" customHeight="1" x14ac:dyDescent="0.2">
      <c r="A212" s="139"/>
      <c r="B212" s="139"/>
      <c r="C212" s="99"/>
      <c r="D212" s="119"/>
      <c r="E212" s="99"/>
      <c r="F212" s="99"/>
      <c r="G212" s="99"/>
      <c r="H212" s="99"/>
      <c r="I212" s="99"/>
      <c r="J212" s="99"/>
      <c r="K212" s="99"/>
      <c r="L212" s="99"/>
      <c r="M212" s="99"/>
      <c r="N212" s="99"/>
      <c r="O212" s="99"/>
      <c r="P212" s="99"/>
      <c r="Q212" s="99"/>
      <c r="R212" s="99"/>
      <c r="S212" s="99"/>
      <c r="T212" s="99"/>
      <c r="U212" s="99"/>
      <c r="V212" s="99"/>
      <c r="W212" s="99"/>
      <c r="X212" s="99"/>
      <c r="Y212" s="99"/>
      <c r="Z212" s="66"/>
    </row>
    <row r="213" spans="1:26" ht="12.75" customHeight="1" x14ac:dyDescent="0.2">
      <c r="A213" s="139"/>
      <c r="B213" s="139"/>
      <c r="C213" s="99"/>
      <c r="D213" s="119"/>
      <c r="E213" s="99"/>
      <c r="F213" s="99"/>
      <c r="G213" s="99"/>
      <c r="H213" s="99"/>
      <c r="I213" s="99"/>
      <c r="J213" s="99"/>
      <c r="K213" s="99"/>
      <c r="L213" s="99"/>
      <c r="M213" s="99"/>
      <c r="N213" s="99"/>
      <c r="O213" s="99"/>
      <c r="P213" s="99"/>
      <c r="Q213" s="99"/>
      <c r="R213" s="99"/>
      <c r="S213" s="99"/>
      <c r="T213" s="99"/>
      <c r="U213" s="99"/>
      <c r="V213" s="99"/>
      <c r="W213" s="99"/>
      <c r="X213" s="99"/>
      <c r="Y213" s="99"/>
      <c r="Z213" s="66"/>
    </row>
    <row r="214" spans="1:26" ht="12.75" customHeight="1" x14ac:dyDescent="0.2">
      <c r="A214" s="139"/>
      <c r="B214" s="139"/>
      <c r="C214" s="99"/>
      <c r="D214" s="119"/>
      <c r="E214" s="99"/>
      <c r="F214" s="99"/>
      <c r="G214" s="99"/>
      <c r="H214" s="99"/>
      <c r="I214" s="99"/>
      <c r="J214" s="99"/>
      <c r="K214" s="99"/>
      <c r="L214" s="99"/>
      <c r="M214" s="99"/>
      <c r="N214" s="99"/>
      <c r="O214" s="99"/>
      <c r="P214" s="99"/>
      <c r="Q214" s="99"/>
      <c r="R214" s="99"/>
      <c r="S214" s="99"/>
      <c r="T214" s="99"/>
      <c r="U214" s="99"/>
      <c r="V214" s="99"/>
      <c r="W214" s="99"/>
      <c r="X214" s="99"/>
      <c r="Y214" s="99"/>
      <c r="Z214" s="66"/>
    </row>
    <row r="215" spans="1:26" ht="12.75" customHeight="1" x14ac:dyDescent="0.2">
      <c r="A215" s="139"/>
      <c r="B215" s="139"/>
      <c r="C215" s="99"/>
      <c r="D215" s="119"/>
      <c r="E215" s="99"/>
      <c r="F215" s="99"/>
      <c r="G215" s="99"/>
      <c r="H215" s="99"/>
      <c r="I215" s="99"/>
      <c r="J215" s="99"/>
      <c r="K215" s="99"/>
      <c r="L215" s="99"/>
      <c r="M215" s="99"/>
      <c r="N215" s="99"/>
      <c r="O215" s="99"/>
      <c r="P215" s="99"/>
      <c r="Q215" s="99"/>
      <c r="R215" s="99"/>
      <c r="S215" s="99"/>
      <c r="T215" s="99"/>
      <c r="U215" s="99"/>
      <c r="V215" s="99"/>
      <c r="W215" s="99"/>
      <c r="X215" s="99"/>
      <c r="Y215" s="99"/>
      <c r="Z215" s="66"/>
    </row>
    <row r="216" spans="1:26" ht="12.75" customHeight="1" x14ac:dyDescent="0.2">
      <c r="A216" s="139"/>
      <c r="B216" s="139"/>
      <c r="C216" s="99"/>
      <c r="D216" s="119"/>
      <c r="E216" s="99"/>
      <c r="F216" s="99"/>
      <c r="G216" s="99"/>
      <c r="H216" s="99"/>
      <c r="I216" s="99"/>
      <c r="J216" s="99"/>
      <c r="K216" s="99"/>
      <c r="L216" s="99"/>
      <c r="M216" s="99"/>
      <c r="N216" s="99"/>
      <c r="O216" s="99"/>
      <c r="P216" s="99"/>
      <c r="Q216" s="99"/>
      <c r="R216" s="99"/>
      <c r="S216" s="99"/>
      <c r="T216" s="99"/>
      <c r="U216" s="99"/>
      <c r="V216" s="99"/>
      <c r="W216" s="99"/>
      <c r="X216" s="99"/>
      <c r="Y216" s="99"/>
      <c r="Z216" s="66"/>
    </row>
    <row r="217" spans="1:26" ht="12.75" customHeight="1" x14ac:dyDescent="0.2">
      <c r="A217" s="139"/>
      <c r="B217" s="139"/>
      <c r="C217" s="99"/>
      <c r="D217" s="119"/>
      <c r="E217" s="99"/>
      <c r="F217" s="99"/>
      <c r="G217" s="99"/>
      <c r="H217" s="99"/>
      <c r="I217" s="99"/>
      <c r="J217" s="99"/>
      <c r="K217" s="99"/>
      <c r="L217" s="99"/>
      <c r="M217" s="99"/>
      <c r="N217" s="99"/>
      <c r="O217" s="99"/>
      <c r="P217" s="99"/>
      <c r="Q217" s="99"/>
      <c r="R217" s="99"/>
      <c r="S217" s="99"/>
      <c r="T217" s="99"/>
      <c r="U217" s="99"/>
      <c r="V217" s="99"/>
      <c r="W217" s="99"/>
      <c r="X217" s="99"/>
      <c r="Y217" s="99"/>
      <c r="Z217" s="66"/>
    </row>
    <row r="218" spans="1:26" ht="12.75" customHeight="1" x14ac:dyDescent="0.2">
      <c r="A218" s="139"/>
      <c r="B218" s="139"/>
      <c r="C218" s="99"/>
      <c r="D218" s="119"/>
      <c r="E218" s="99"/>
      <c r="F218" s="99"/>
      <c r="G218" s="99"/>
      <c r="H218" s="99"/>
      <c r="I218" s="99"/>
      <c r="J218" s="99"/>
      <c r="K218" s="99"/>
      <c r="L218" s="99"/>
      <c r="M218" s="99"/>
      <c r="N218" s="99"/>
      <c r="O218" s="99"/>
      <c r="P218" s="99"/>
      <c r="Q218" s="99"/>
      <c r="R218" s="99"/>
      <c r="S218" s="99"/>
      <c r="T218" s="99"/>
      <c r="U218" s="99"/>
      <c r="V218" s="99"/>
      <c r="W218" s="99"/>
      <c r="X218" s="99"/>
      <c r="Y218" s="99"/>
      <c r="Z218" s="66"/>
    </row>
    <row r="219" spans="1:26" ht="12.75" customHeight="1" x14ac:dyDescent="0.2">
      <c r="A219" s="139"/>
      <c r="B219" s="139"/>
      <c r="C219" s="99"/>
      <c r="D219" s="119"/>
      <c r="E219" s="99"/>
      <c r="F219" s="99"/>
      <c r="G219" s="99"/>
      <c r="H219" s="99"/>
      <c r="I219" s="99"/>
      <c r="J219" s="99"/>
      <c r="K219" s="99"/>
      <c r="L219" s="99"/>
      <c r="M219" s="99"/>
      <c r="N219" s="99"/>
      <c r="O219" s="99"/>
      <c r="P219" s="99"/>
      <c r="Q219" s="99"/>
      <c r="R219" s="99"/>
      <c r="S219" s="99"/>
      <c r="T219" s="99"/>
      <c r="U219" s="99"/>
      <c r="V219" s="99"/>
      <c r="W219" s="99"/>
      <c r="X219" s="99"/>
      <c r="Y219" s="99"/>
      <c r="Z219" s="66"/>
    </row>
    <row r="220" spans="1:26" ht="12.75" customHeight="1" x14ac:dyDescent="0.2">
      <c r="A220" s="139"/>
      <c r="B220" s="139"/>
      <c r="C220" s="99"/>
      <c r="D220" s="119"/>
      <c r="E220" s="99"/>
      <c r="F220" s="99"/>
      <c r="G220" s="99"/>
      <c r="H220" s="99"/>
      <c r="I220" s="99"/>
      <c r="J220" s="99"/>
      <c r="K220" s="99"/>
      <c r="L220" s="99"/>
      <c r="M220" s="99"/>
      <c r="N220" s="99"/>
      <c r="O220" s="99"/>
      <c r="P220" s="99"/>
      <c r="Q220" s="99"/>
      <c r="R220" s="99"/>
      <c r="S220" s="99"/>
      <c r="T220" s="99"/>
      <c r="U220" s="99"/>
      <c r="V220" s="99"/>
      <c r="W220" s="99"/>
      <c r="X220" s="99"/>
      <c r="Y220" s="99"/>
      <c r="Z220" s="66"/>
    </row>
    <row r="221" spans="1:26" ht="12.75" customHeight="1" x14ac:dyDescent="0.2">
      <c r="A221" s="139"/>
      <c r="B221" s="139"/>
      <c r="C221" s="99"/>
      <c r="D221" s="119"/>
      <c r="E221" s="99"/>
      <c r="F221" s="99"/>
      <c r="G221" s="99"/>
      <c r="H221" s="99"/>
      <c r="I221" s="99"/>
      <c r="J221" s="99"/>
      <c r="K221" s="99"/>
      <c r="L221" s="99"/>
      <c r="M221" s="99"/>
      <c r="N221" s="99"/>
      <c r="O221" s="99"/>
      <c r="P221" s="99"/>
      <c r="Q221" s="99"/>
      <c r="R221" s="99"/>
      <c r="S221" s="99"/>
      <c r="T221" s="99"/>
      <c r="U221" s="99"/>
      <c r="V221" s="99"/>
      <c r="W221" s="99"/>
      <c r="X221" s="99"/>
      <c r="Y221" s="99"/>
      <c r="Z221" s="66"/>
    </row>
    <row r="222" spans="1:26" ht="12.75" customHeight="1" x14ac:dyDescent="0.2">
      <c r="A222" s="139"/>
      <c r="B222" s="139"/>
      <c r="C222" s="99"/>
      <c r="D222" s="119"/>
      <c r="E222" s="99"/>
      <c r="F222" s="99"/>
      <c r="G222" s="99"/>
      <c r="H222" s="99"/>
      <c r="I222" s="99"/>
      <c r="J222" s="99"/>
      <c r="K222" s="99"/>
      <c r="L222" s="99"/>
      <c r="M222" s="99"/>
      <c r="N222" s="99"/>
      <c r="O222" s="99"/>
      <c r="P222" s="99"/>
      <c r="Q222" s="99"/>
      <c r="R222" s="99"/>
      <c r="S222" s="99"/>
      <c r="T222" s="99"/>
      <c r="U222" s="99"/>
      <c r="V222" s="99"/>
      <c r="W222" s="99"/>
      <c r="X222" s="99"/>
      <c r="Y222" s="99"/>
      <c r="Z222" s="66"/>
    </row>
    <row r="223" spans="1:26" ht="12.75" customHeight="1" x14ac:dyDescent="0.2">
      <c r="A223" s="139"/>
      <c r="B223" s="139"/>
      <c r="C223" s="99"/>
      <c r="D223" s="119"/>
      <c r="E223" s="99"/>
      <c r="F223" s="99"/>
      <c r="G223" s="99"/>
      <c r="H223" s="99"/>
      <c r="I223" s="99"/>
      <c r="J223" s="99"/>
      <c r="K223" s="99"/>
      <c r="L223" s="99"/>
      <c r="M223" s="99"/>
      <c r="N223" s="99"/>
      <c r="O223" s="99"/>
      <c r="P223" s="99"/>
      <c r="Q223" s="99"/>
      <c r="R223" s="99"/>
      <c r="S223" s="99"/>
      <c r="T223" s="99"/>
      <c r="U223" s="99"/>
      <c r="V223" s="99"/>
      <c r="W223" s="99"/>
      <c r="X223" s="99"/>
      <c r="Y223" s="99"/>
      <c r="Z223" s="66"/>
    </row>
    <row r="224" spans="1:26" ht="12.75" customHeight="1" x14ac:dyDescent="0.2">
      <c r="A224" s="139"/>
      <c r="B224" s="139"/>
      <c r="C224" s="99"/>
      <c r="D224" s="119"/>
      <c r="E224" s="99"/>
      <c r="F224" s="99"/>
      <c r="G224" s="99"/>
      <c r="H224" s="99"/>
      <c r="I224" s="99"/>
      <c r="J224" s="99"/>
      <c r="K224" s="99"/>
      <c r="L224" s="99"/>
      <c r="M224" s="99"/>
      <c r="N224" s="99"/>
      <c r="O224" s="99"/>
      <c r="P224" s="99"/>
      <c r="Q224" s="99"/>
      <c r="R224" s="99"/>
      <c r="S224" s="99"/>
      <c r="T224" s="99"/>
      <c r="U224" s="99"/>
      <c r="V224" s="99"/>
      <c r="W224" s="99"/>
      <c r="X224" s="99"/>
      <c r="Y224" s="99"/>
      <c r="Z224" s="66"/>
    </row>
    <row r="225" spans="1:26" ht="12.75" customHeight="1" x14ac:dyDescent="0.2">
      <c r="A225" s="139"/>
      <c r="B225" s="139"/>
      <c r="C225" s="99"/>
      <c r="D225" s="119"/>
      <c r="E225" s="99"/>
      <c r="F225" s="99"/>
      <c r="G225" s="99"/>
      <c r="H225" s="99"/>
      <c r="I225" s="99"/>
      <c r="J225" s="99"/>
      <c r="K225" s="99"/>
      <c r="L225" s="99"/>
      <c r="M225" s="99"/>
      <c r="N225" s="99"/>
      <c r="O225" s="99"/>
      <c r="P225" s="99"/>
      <c r="Q225" s="99"/>
      <c r="R225" s="99"/>
      <c r="S225" s="99"/>
      <c r="T225" s="99"/>
      <c r="U225" s="99"/>
      <c r="V225" s="99"/>
      <c r="W225" s="99"/>
      <c r="X225" s="99"/>
      <c r="Y225" s="99"/>
      <c r="Z225" s="66"/>
    </row>
    <row r="226" spans="1:26" ht="12.75" customHeight="1" x14ac:dyDescent="0.2">
      <c r="A226" s="139"/>
      <c r="B226" s="139"/>
      <c r="C226" s="99"/>
      <c r="D226" s="119"/>
      <c r="E226" s="99"/>
      <c r="F226" s="99"/>
      <c r="G226" s="99"/>
      <c r="H226" s="99"/>
      <c r="I226" s="99"/>
      <c r="J226" s="99"/>
      <c r="K226" s="99"/>
      <c r="L226" s="99"/>
      <c r="M226" s="99"/>
      <c r="N226" s="99"/>
      <c r="O226" s="99"/>
      <c r="P226" s="99"/>
      <c r="Q226" s="99"/>
      <c r="R226" s="99"/>
      <c r="S226" s="99"/>
      <c r="T226" s="99"/>
      <c r="U226" s="99"/>
      <c r="V226" s="99"/>
      <c r="W226" s="99"/>
      <c r="X226" s="99"/>
      <c r="Y226" s="99"/>
      <c r="Z226" s="66"/>
    </row>
    <row r="227" spans="1:26" ht="12.75" customHeight="1" x14ac:dyDescent="0.2"/>
    <row r="228" spans="1:26" ht="12.75" customHeight="1" x14ac:dyDescent="0.2"/>
    <row r="229" spans="1:26" ht="12.75" customHeight="1" x14ac:dyDescent="0.2"/>
    <row r="230" spans="1:26" ht="12.75" customHeight="1" x14ac:dyDescent="0.2"/>
    <row r="231" spans="1:26" ht="12.75" customHeight="1" x14ac:dyDescent="0.2"/>
    <row r="232" spans="1:26" ht="12.75" customHeight="1" x14ac:dyDescent="0.2"/>
    <row r="233" spans="1:26" ht="12.75" customHeight="1" x14ac:dyDescent="0.2"/>
    <row r="234" spans="1:26" ht="12.75" customHeight="1" x14ac:dyDescent="0.2"/>
    <row r="235" spans="1:26" ht="12.75" customHeight="1" x14ac:dyDescent="0.2"/>
    <row r="236" spans="1:26" ht="12.75" customHeight="1" x14ac:dyDescent="0.2"/>
    <row r="237" spans="1:26" ht="12.75" customHeight="1" x14ac:dyDescent="0.2"/>
    <row r="238" spans="1:26" ht="12.75" customHeight="1" x14ac:dyDescent="0.2"/>
    <row r="239" spans="1:26" ht="12.75" customHeight="1" x14ac:dyDescent="0.2"/>
    <row r="240" spans="1:26"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sheetData>
  <mergeCells count="12">
    <mergeCell ref="A5:C5"/>
    <mergeCell ref="A6:C6"/>
    <mergeCell ref="A1:G1"/>
    <mergeCell ref="C2:D2"/>
    <mergeCell ref="F2:G2"/>
    <mergeCell ref="C3:G3"/>
    <mergeCell ref="A4:C4"/>
    <mergeCell ref="A7:C7"/>
    <mergeCell ref="C8:G8"/>
    <mergeCell ref="C16:F16"/>
    <mergeCell ref="C17:G17"/>
    <mergeCell ref="C26:F26"/>
  </mergeCells>
  <pageMargins left="0.70866141732283472" right="0.70866141732283472" top="0.74803149606299213" bottom="0.74803149606299213" header="0" footer="0"/>
  <pageSetup paperSize="9" scale="46" fitToHeight="0" orientation="landscape" r:id="rId1"/>
  <headerFooter>
    <oddFooter>&amp;RPÁGINA &amp;P DE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0000"/>
    <pageSetUpPr fitToPage="1"/>
  </sheetPr>
  <dimension ref="A1:Z734"/>
  <sheetViews>
    <sheetView showGridLines="0" topLeftCell="A53" workbookViewId="0">
      <selection activeCell="A52" sqref="A52:G72"/>
    </sheetView>
  </sheetViews>
  <sheetFormatPr defaultColWidth="12.5703125" defaultRowHeight="15" customHeight="1" outlineLevelRow="1" x14ac:dyDescent="0.2"/>
  <cols>
    <col min="1" max="1" width="11.7109375" customWidth="1"/>
    <col min="2" max="2" width="14" customWidth="1"/>
    <col min="3" max="3" width="104" customWidth="1"/>
    <col min="4" max="4" width="6.42578125" customWidth="1"/>
    <col min="5" max="5" width="10.5703125" customWidth="1"/>
    <col min="6" max="6" width="9.42578125" customWidth="1"/>
    <col min="7" max="7" width="19" customWidth="1"/>
    <col min="8" max="8" width="2.85546875" customWidth="1"/>
    <col min="9" max="25" width="8" customWidth="1"/>
    <col min="26" max="26" width="14.42578125" customWidth="1"/>
  </cols>
  <sheetData>
    <row r="1" spans="1:26" ht="12.75" customHeight="1" x14ac:dyDescent="0.2">
      <c r="A1" s="396" t="s">
        <v>131</v>
      </c>
      <c r="B1" s="384"/>
      <c r="C1" s="384"/>
      <c r="D1" s="384"/>
      <c r="E1" s="384"/>
      <c r="F1" s="384"/>
      <c r="G1" s="385"/>
      <c r="H1" s="169"/>
      <c r="I1" s="140"/>
      <c r="J1" s="140"/>
      <c r="K1" s="140"/>
      <c r="L1" s="140"/>
      <c r="M1" s="140"/>
      <c r="N1" s="140"/>
      <c r="O1" s="140"/>
      <c r="P1" s="140"/>
      <c r="Q1" s="140"/>
      <c r="R1" s="140"/>
      <c r="S1" s="140"/>
      <c r="T1" s="140"/>
      <c r="U1" s="140"/>
      <c r="V1" s="140"/>
      <c r="W1" s="140"/>
      <c r="X1" s="140"/>
      <c r="Y1" s="140"/>
      <c r="Z1" s="66"/>
    </row>
    <row r="2" spans="1:26" ht="12.75" customHeight="1" x14ac:dyDescent="0.2">
      <c r="A2" s="178"/>
      <c r="B2" s="179"/>
      <c r="C2" s="418" t="str">
        <f>Resumo!$A$5</f>
        <v>DATA-BASE: SINAPI 05/2024, SABESP 05/2024 ( L.S.: 88,52% | B.D.I.: 26,98%),  Ata de Registro nº84/2024, cotação de mercado</v>
      </c>
      <c r="D2" s="372"/>
      <c r="E2" s="140"/>
      <c r="F2" s="446"/>
      <c r="G2" s="387"/>
      <c r="H2" s="140"/>
      <c r="I2" s="144"/>
      <c r="J2" s="140"/>
      <c r="K2" s="140"/>
      <c r="L2" s="140"/>
      <c r="M2" s="140"/>
      <c r="N2" s="140"/>
      <c r="O2" s="140"/>
      <c r="P2" s="140"/>
      <c r="Q2" s="140"/>
      <c r="R2" s="140"/>
      <c r="S2" s="140"/>
      <c r="T2" s="140"/>
      <c r="U2" s="140"/>
      <c r="V2" s="140"/>
      <c r="W2" s="140"/>
      <c r="X2" s="140"/>
      <c r="Y2" s="140"/>
      <c r="Z2" s="66"/>
    </row>
    <row r="3" spans="1:26" ht="12.75" customHeight="1" x14ac:dyDescent="0.2">
      <c r="A3" s="104" t="s">
        <v>199</v>
      </c>
      <c r="B3" s="98"/>
      <c r="C3" s="420" t="str">
        <f>"CONSERTO EM REDES DE ESGOTO - CONFORME COMPOSIÇÃO (L:"&amp;D4&amp;"M/C:"&amp;D5&amp;"M/P:"&amp;D6&amp;"M)"</f>
        <v>CONSERTO EM REDES DE ESGOTO - CONFORME COMPOSIÇÃO (L:1,5M/C:1M/P:1,5M)</v>
      </c>
      <c r="D3" s="400"/>
      <c r="E3" s="400"/>
      <c r="F3" s="400"/>
      <c r="G3" s="401"/>
      <c r="H3" s="65"/>
      <c r="I3" s="65"/>
      <c r="J3" s="65"/>
      <c r="K3" s="65"/>
      <c r="L3" s="65"/>
      <c r="M3" s="65"/>
      <c r="N3" s="65"/>
      <c r="O3" s="65"/>
      <c r="P3" s="65"/>
      <c r="Q3" s="65"/>
      <c r="R3" s="65"/>
      <c r="S3" s="65"/>
      <c r="T3" s="65"/>
      <c r="U3" s="65"/>
      <c r="V3" s="65"/>
      <c r="W3" s="65"/>
      <c r="X3" s="65"/>
      <c r="Y3" s="65"/>
      <c r="Z3" s="66"/>
    </row>
    <row r="4" spans="1:26" ht="12.75" customHeight="1" x14ac:dyDescent="0.2">
      <c r="A4" s="421" t="s">
        <v>163</v>
      </c>
      <c r="B4" s="403"/>
      <c r="C4" s="404"/>
      <c r="D4" s="100">
        <v>1.5</v>
      </c>
      <c r="E4" s="99" t="s">
        <v>20</v>
      </c>
      <c r="F4" s="101"/>
      <c r="G4" s="102"/>
      <c r="H4" s="99"/>
      <c r="I4" s="99"/>
      <c r="J4" s="99"/>
      <c r="K4" s="99"/>
      <c r="L4" s="99"/>
      <c r="M4" s="99"/>
      <c r="N4" s="99"/>
      <c r="O4" s="99"/>
      <c r="P4" s="99"/>
      <c r="Q4" s="99"/>
      <c r="R4" s="99"/>
      <c r="S4" s="99"/>
      <c r="T4" s="99"/>
      <c r="U4" s="99"/>
      <c r="V4" s="99"/>
      <c r="W4" s="99"/>
      <c r="X4" s="99"/>
      <c r="Y4" s="99"/>
      <c r="Z4" s="66"/>
    </row>
    <row r="5" spans="1:26" ht="12.75" customHeight="1" x14ac:dyDescent="0.2">
      <c r="A5" s="422" t="s">
        <v>136</v>
      </c>
      <c r="B5" s="406"/>
      <c r="C5" s="407"/>
      <c r="D5" s="120">
        <v>1</v>
      </c>
      <c r="E5" s="99" t="s">
        <v>20</v>
      </c>
      <c r="F5" s="99"/>
      <c r="G5" s="103"/>
      <c r="H5" s="99"/>
      <c r="I5" s="99"/>
      <c r="J5" s="99"/>
      <c r="K5" s="99"/>
      <c r="L5" s="99"/>
      <c r="M5" s="99"/>
      <c r="N5" s="99"/>
      <c r="O5" s="99"/>
      <c r="P5" s="99"/>
      <c r="Q5" s="99"/>
      <c r="R5" s="99"/>
      <c r="S5" s="99"/>
      <c r="T5" s="99"/>
      <c r="U5" s="99"/>
      <c r="V5" s="99"/>
      <c r="W5" s="99"/>
      <c r="X5" s="99"/>
      <c r="Y5" s="99"/>
      <c r="Z5" s="66"/>
    </row>
    <row r="6" spans="1:26" ht="12.75" customHeight="1" x14ac:dyDescent="0.2">
      <c r="A6" s="422" t="s">
        <v>138</v>
      </c>
      <c r="B6" s="406"/>
      <c r="C6" s="407"/>
      <c r="D6" s="100">
        <v>1.5</v>
      </c>
      <c r="E6" s="170" t="s">
        <v>20</v>
      </c>
      <c r="F6" s="66"/>
      <c r="G6" s="103"/>
      <c r="H6" s="99"/>
      <c r="I6" s="99"/>
      <c r="J6" s="99"/>
      <c r="K6" s="99"/>
      <c r="L6" s="99"/>
      <c r="M6" s="99"/>
      <c r="N6" s="99"/>
      <c r="O6" s="99"/>
      <c r="P6" s="99"/>
      <c r="Q6" s="99"/>
      <c r="R6" s="99"/>
      <c r="S6" s="99"/>
      <c r="T6" s="99"/>
      <c r="U6" s="99"/>
      <c r="V6" s="99"/>
      <c r="W6" s="99"/>
      <c r="X6" s="99"/>
      <c r="Y6" s="99"/>
      <c r="Z6" s="66"/>
    </row>
    <row r="7" spans="1:26" ht="12.75" customHeight="1" x14ac:dyDescent="0.2">
      <c r="A7" s="422" t="s">
        <v>200</v>
      </c>
      <c r="B7" s="406"/>
      <c r="C7" s="407"/>
      <c r="D7" s="100">
        <v>1.3</v>
      </c>
      <c r="E7" s="99" t="s">
        <v>201</v>
      </c>
      <c r="F7" s="99"/>
      <c r="G7" s="103"/>
      <c r="H7" s="99"/>
      <c r="I7" s="99"/>
      <c r="J7" s="99"/>
      <c r="K7" s="99"/>
      <c r="L7" s="99"/>
      <c r="M7" s="99"/>
      <c r="N7" s="99"/>
      <c r="O7" s="99"/>
      <c r="P7" s="99"/>
      <c r="Q7" s="99"/>
      <c r="R7" s="99"/>
      <c r="S7" s="99"/>
      <c r="T7" s="99"/>
      <c r="U7" s="99"/>
      <c r="V7" s="99"/>
      <c r="W7" s="99"/>
      <c r="X7" s="99"/>
      <c r="Y7" s="99"/>
      <c r="Z7" s="66"/>
    </row>
    <row r="8" spans="1:26" ht="12.75" customHeight="1" x14ac:dyDescent="0.2">
      <c r="A8" s="422" t="s">
        <v>202</v>
      </c>
      <c r="B8" s="406"/>
      <c r="C8" s="407"/>
      <c r="D8" s="100">
        <v>2.5</v>
      </c>
      <c r="E8" s="99" t="s">
        <v>201</v>
      </c>
      <c r="F8" s="99"/>
      <c r="G8" s="103"/>
      <c r="H8" s="99"/>
      <c r="I8" s="99"/>
      <c r="J8" s="99"/>
      <c r="K8" s="99"/>
      <c r="L8" s="99"/>
      <c r="M8" s="99"/>
      <c r="N8" s="99"/>
      <c r="O8" s="99"/>
      <c r="P8" s="99"/>
      <c r="Q8" s="99"/>
      <c r="R8" s="99"/>
      <c r="S8" s="99"/>
      <c r="T8" s="99"/>
      <c r="U8" s="99"/>
      <c r="V8" s="99"/>
      <c r="W8" s="99"/>
      <c r="X8" s="99"/>
      <c r="Y8" s="99"/>
      <c r="Z8" s="66"/>
    </row>
    <row r="9" spans="1:26" ht="12.75" customHeight="1" x14ac:dyDescent="0.2">
      <c r="A9" s="422" t="s">
        <v>203</v>
      </c>
      <c r="B9" s="406"/>
      <c r="C9" s="407"/>
      <c r="D9" s="100">
        <v>5</v>
      </c>
      <c r="E9" s="99" t="s">
        <v>201</v>
      </c>
      <c r="F9" s="99"/>
      <c r="G9" s="103"/>
      <c r="H9" s="99"/>
      <c r="I9" s="99"/>
      <c r="J9" s="99"/>
      <c r="K9" s="99"/>
      <c r="L9" s="99"/>
      <c r="M9" s="99"/>
      <c r="N9" s="99"/>
      <c r="O9" s="99"/>
      <c r="P9" s="99"/>
      <c r="Q9" s="99"/>
      <c r="R9" s="99"/>
      <c r="S9" s="99"/>
      <c r="T9" s="99"/>
      <c r="U9" s="99"/>
      <c r="V9" s="99"/>
      <c r="W9" s="99"/>
      <c r="X9" s="99"/>
      <c r="Y9" s="99"/>
      <c r="Z9" s="66"/>
    </row>
    <row r="10" spans="1:26" ht="12.75" customHeight="1" x14ac:dyDescent="0.2">
      <c r="A10" s="104" t="str">
        <f>$A$3</f>
        <v>2.1.</v>
      </c>
      <c r="B10" s="105" t="s">
        <v>144</v>
      </c>
      <c r="C10" s="416" t="str">
        <f>"CONSERTO EM REDES DE ESGOTO DE Ø100 à Ø300 ATÉ "&amp;D6&amp;"M EM PVC PBA/DEFOFO/FOFO/AMIANTO/GALVANIZADO (SUBSTITUIDO POR PVC OCRE)"</f>
        <v>CONSERTO EM REDES DE ESGOTO DE Ø100 à Ø300 ATÉ 1,5M EM PVC PBA/DEFOFO/FOFO/AMIANTO/GALVANIZADO (SUBSTITUIDO POR PVC OCRE)</v>
      </c>
      <c r="D10" s="400"/>
      <c r="E10" s="400"/>
      <c r="F10" s="400"/>
      <c r="G10" s="401"/>
      <c r="H10" s="65"/>
      <c r="I10" s="65"/>
      <c r="J10" s="65"/>
      <c r="K10" s="65"/>
      <c r="L10" s="65"/>
      <c r="M10" s="65"/>
      <c r="N10" s="65"/>
      <c r="O10" s="65"/>
      <c r="P10" s="65"/>
      <c r="Q10" s="65"/>
      <c r="R10" s="65"/>
      <c r="S10" s="65"/>
      <c r="T10" s="65"/>
      <c r="U10" s="65"/>
      <c r="V10" s="65"/>
      <c r="W10" s="65"/>
      <c r="X10" s="65"/>
      <c r="Y10" s="65"/>
      <c r="Z10" s="66"/>
    </row>
    <row r="11" spans="1:26" ht="12.75" customHeight="1" outlineLevel="1" x14ac:dyDescent="0.2">
      <c r="A11" s="6" t="s">
        <v>1</v>
      </c>
      <c r="B11" s="6" t="s">
        <v>2</v>
      </c>
      <c r="C11" s="7" t="s">
        <v>3</v>
      </c>
      <c r="D11" s="8" t="s">
        <v>4</v>
      </c>
      <c r="E11" s="8" t="s">
        <v>146</v>
      </c>
      <c r="F11" s="47" t="s">
        <v>7</v>
      </c>
      <c r="G11" s="8" t="s">
        <v>147</v>
      </c>
      <c r="H11" s="65"/>
      <c r="I11" s="65"/>
      <c r="J11" s="65"/>
      <c r="K11" s="65"/>
      <c r="L11" s="65"/>
      <c r="M11" s="65"/>
      <c r="N11" s="65"/>
      <c r="O11" s="65"/>
      <c r="P11" s="65"/>
      <c r="Q11" s="65"/>
      <c r="R11" s="65"/>
      <c r="S11" s="65"/>
      <c r="T11" s="65"/>
      <c r="U11" s="65"/>
      <c r="V11" s="65"/>
      <c r="W11" s="65"/>
      <c r="X11" s="65"/>
      <c r="Y11" s="65"/>
      <c r="Z11" s="66"/>
    </row>
    <row r="12" spans="1:26" ht="12.75" customHeight="1" outlineLevel="1" x14ac:dyDescent="0.2">
      <c r="A12" s="106">
        <v>1</v>
      </c>
      <c r="B12" s="107"/>
      <c r="C12" s="108" t="s">
        <v>148</v>
      </c>
      <c r="D12" s="109"/>
      <c r="E12" s="110"/>
      <c r="F12" s="64"/>
      <c r="G12" s="64"/>
      <c r="H12" s="65"/>
      <c r="I12" s="65"/>
      <c r="J12" s="65"/>
      <c r="K12" s="65"/>
      <c r="L12" s="65"/>
      <c r="M12" s="65"/>
      <c r="N12" s="65"/>
      <c r="O12" s="65"/>
      <c r="P12" s="65"/>
      <c r="Q12" s="65"/>
      <c r="R12" s="65"/>
      <c r="S12" s="65"/>
      <c r="T12" s="65"/>
      <c r="U12" s="65"/>
      <c r="V12" s="65"/>
      <c r="W12" s="65"/>
      <c r="X12" s="65"/>
      <c r="Y12" s="65"/>
      <c r="Z12" s="66"/>
    </row>
    <row r="13" spans="1:26" ht="12.75" customHeight="1" outlineLevel="1" x14ac:dyDescent="0.2">
      <c r="A13" s="60">
        <v>70020004</v>
      </c>
      <c r="B13" s="61" t="str">
        <f>VLOOKUP(A13,Preco.Unitario!$A$4:$G$104,2,FALSE)</f>
        <v>SABESP</v>
      </c>
      <c r="C13" s="67" t="str">
        <f>VLOOKUP(A13,Preco.Unitario!$A$4:$G$104,3,FALSE)</f>
        <v xml:space="preserve">SINALIZAÇÃO DE TRÁFEGO </v>
      </c>
      <c r="D13" s="62" t="str">
        <f>VLOOKUP(A13,Preco.Unitario!$A$4:$G$104,4,FALSE)</f>
        <v>m</v>
      </c>
      <c r="E13" s="63">
        <f>ROUNDUP(($D$4)*2+($D$5)*2,2)</f>
        <v>5</v>
      </c>
      <c r="F13" s="64">
        <f>VLOOKUP(A13,Preco.Unitario!$A$4:$G$104,7,FALSE)</f>
        <v>0</v>
      </c>
      <c r="G13" s="64">
        <f>E13*F13</f>
        <v>0</v>
      </c>
      <c r="H13" s="65"/>
      <c r="I13" s="65"/>
      <c r="J13" s="65"/>
      <c r="K13" s="65"/>
      <c r="L13" s="65"/>
      <c r="M13" s="65"/>
      <c r="N13" s="65"/>
      <c r="O13" s="65"/>
      <c r="P13" s="65"/>
      <c r="Q13" s="65"/>
      <c r="R13" s="65"/>
      <c r="S13" s="65"/>
      <c r="T13" s="65"/>
      <c r="U13" s="65"/>
      <c r="V13" s="65"/>
      <c r="W13" s="65"/>
      <c r="X13" s="65"/>
      <c r="Y13" s="65"/>
      <c r="Z13" s="66"/>
    </row>
    <row r="14" spans="1:26" ht="12.75" customHeight="1" outlineLevel="1" x14ac:dyDescent="0.2">
      <c r="A14" s="106">
        <v>2</v>
      </c>
      <c r="B14" s="107"/>
      <c r="C14" s="59" t="s">
        <v>149</v>
      </c>
      <c r="D14" s="109"/>
      <c r="E14" s="110"/>
      <c r="F14" s="64"/>
      <c r="G14" s="64"/>
      <c r="H14" s="65"/>
      <c r="I14" s="65"/>
      <c r="J14" s="65"/>
      <c r="K14" s="65"/>
      <c r="L14" s="65"/>
      <c r="M14" s="65"/>
      <c r="N14" s="65"/>
      <c r="O14" s="65"/>
      <c r="P14" s="65"/>
      <c r="Q14" s="65"/>
      <c r="R14" s="65"/>
      <c r="S14" s="65"/>
      <c r="T14" s="65"/>
      <c r="U14" s="65"/>
      <c r="V14" s="65"/>
      <c r="W14" s="65"/>
      <c r="X14" s="65"/>
      <c r="Y14" s="65"/>
      <c r="Z14" s="66"/>
    </row>
    <row r="15" spans="1:26" ht="12.75" customHeight="1" outlineLevel="1" x14ac:dyDescent="0.2">
      <c r="A15" s="60">
        <v>70030042</v>
      </c>
      <c r="B15" s="61" t="str">
        <f>VLOOKUP(A15,Preco.Unitario!$A$4:$G$104,2,FALSE)</f>
        <v>SABESP</v>
      </c>
      <c r="C15" s="56" t="str">
        <f>VLOOKUP(A15,Preco.Unitario!$A$4:$G$104,3,FALSE)</f>
        <v>ESCAVAÇÃO MECANIZADA DE ÁREA EM SOLO NÃO ROCHOSO</v>
      </c>
      <c r="D15" s="62" t="str">
        <f>VLOOKUP(A15,Preco.Unitario!$A$4:$G$104,4,FALSE)</f>
        <v>m³</v>
      </c>
      <c r="E15" s="63">
        <f>$D$4*$D$5*$D$6</f>
        <v>2.25</v>
      </c>
      <c r="F15" s="64">
        <f>VLOOKUP(A15,Preco.Unitario!$A$4:$G$104,7,FALSE)</f>
        <v>0</v>
      </c>
      <c r="G15" s="64">
        <f t="shared" ref="G15:G19" si="0">E15*F15</f>
        <v>0</v>
      </c>
      <c r="H15" s="65"/>
      <c r="I15" s="65"/>
      <c r="J15" s="65"/>
      <c r="K15" s="65"/>
      <c r="L15" s="65"/>
      <c r="M15" s="65"/>
      <c r="N15" s="65"/>
      <c r="O15" s="65"/>
      <c r="P15" s="65"/>
      <c r="Q15" s="65"/>
      <c r="R15" s="65"/>
      <c r="S15" s="65"/>
      <c r="T15" s="65"/>
      <c r="U15" s="65"/>
      <c r="V15" s="65"/>
      <c r="W15" s="65"/>
      <c r="X15" s="65"/>
      <c r="Y15" s="65"/>
      <c r="Z15" s="66"/>
    </row>
    <row r="16" spans="1:26" ht="12.75" customHeight="1" outlineLevel="1" x14ac:dyDescent="0.2">
      <c r="A16" s="60">
        <v>70030090</v>
      </c>
      <c r="B16" s="61" t="str">
        <f>VLOOKUP(A16,Preco.Unitario!$A$4:$G$104,2,FALSE)</f>
        <v>SABESP</v>
      </c>
      <c r="C16" s="56" t="str">
        <f>VLOOKUP(A16,Preco.Unitario!$A$4:$G$104,3,FALSE)</f>
        <v>CARGA E DESCARGA - SOLO (A)</v>
      </c>
      <c r="D16" s="62" t="str">
        <f>VLOOKUP(A16,Preco.Unitario!$A$4:$G$104,4,FALSE)</f>
        <v>m³</v>
      </c>
      <c r="E16" s="63">
        <f>E15</f>
        <v>2.25</v>
      </c>
      <c r="F16" s="64">
        <f>VLOOKUP(A16,Preco.Unitario!$A$4:$G$104,7,FALSE)</f>
        <v>0</v>
      </c>
      <c r="G16" s="64">
        <f t="shared" si="0"/>
        <v>0</v>
      </c>
      <c r="H16" s="65"/>
      <c r="I16" s="65"/>
      <c r="J16" s="65"/>
      <c r="K16" s="65"/>
      <c r="L16" s="65"/>
      <c r="M16" s="65"/>
      <c r="N16" s="65"/>
      <c r="O16" s="65"/>
      <c r="P16" s="65"/>
      <c r="Q16" s="65"/>
      <c r="R16" s="65"/>
      <c r="S16" s="65"/>
      <c r="T16" s="65"/>
      <c r="U16" s="65"/>
      <c r="V16" s="65"/>
      <c r="W16" s="65"/>
      <c r="X16" s="65"/>
      <c r="Y16" s="65"/>
      <c r="Z16" s="66"/>
    </row>
    <row r="17" spans="1:26" ht="12.75" customHeight="1" outlineLevel="1" x14ac:dyDescent="0.2">
      <c r="A17" s="60">
        <v>70030091</v>
      </c>
      <c r="B17" s="61" t="str">
        <f>VLOOKUP(A17,Preco.Unitario!$A$4:$G$104,2,FALSE)</f>
        <v>SABESP</v>
      </c>
      <c r="C17" s="56" t="str">
        <f>VLOOKUP(A17,Preco.Unitario!$A$4:$G$104,3,FALSE)</f>
        <v>TRANSPORTE DE MATERIAL ESCAVADO - SOLO (A)  - PERCURSO DE 10KM</v>
      </c>
      <c r="D17" s="62" t="str">
        <f>VLOOKUP(A17,Preco.Unitario!$A$4:$G$104,4,FALSE)</f>
        <v>m³Q</v>
      </c>
      <c r="E17" s="63">
        <f>E15*10</f>
        <v>22.5</v>
      </c>
      <c r="F17" s="64">
        <f>VLOOKUP(A17,Preco.Unitario!$A$4:$G$104,7,FALSE)</f>
        <v>0</v>
      </c>
      <c r="G17" s="64">
        <f t="shared" si="0"/>
        <v>0</v>
      </c>
      <c r="H17" s="65"/>
      <c r="I17" s="65"/>
      <c r="J17" s="65"/>
      <c r="K17" s="65"/>
      <c r="L17" s="65"/>
      <c r="M17" s="65"/>
      <c r="N17" s="65"/>
      <c r="O17" s="65"/>
      <c r="P17" s="65"/>
      <c r="Q17" s="65"/>
      <c r="R17" s="65"/>
      <c r="S17" s="65"/>
      <c r="T17" s="65"/>
      <c r="U17" s="65"/>
      <c r="V17" s="65"/>
      <c r="W17" s="65"/>
      <c r="X17" s="65"/>
      <c r="Y17" s="65"/>
      <c r="Z17" s="66"/>
    </row>
    <row r="18" spans="1:26" ht="12.75" customHeight="1" outlineLevel="1" x14ac:dyDescent="0.2">
      <c r="A18" s="60">
        <v>70030031</v>
      </c>
      <c r="B18" s="61" t="str">
        <f>VLOOKUP(A18,Preco.Unitario!$A$4:$G$104,2,FALSE)</f>
        <v>SABESP</v>
      </c>
      <c r="C18" s="56" t="str">
        <f>VLOOKUP(A18,Preco.Unitario!$A$4:$G$104,3,FALSE)</f>
        <v>ATERRO DE VALAS, POÇOS E CAVAS COMPACTADO MECANICAMENTE, SEM CONTROLE DO G.C. (C)</v>
      </c>
      <c r="D18" s="62" t="str">
        <f>VLOOKUP(A18,Preco.Unitario!$A$4:$G$104,4,FALSE)</f>
        <v>m³</v>
      </c>
      <c r="E18" s="63">
        <f>E15</f>
        <v>2.25</v>
      </c>
      <c r="F18" s="64">
        <f>VLOOKUP(A18,Preco.Unitario!$A$4:$G$104,7,FALSE)</f>
        <v>0</v>
      </c>
      <c r="G18" s="64">
        <f t="shared" si="0"/>
        <v>0</v>
      </c>
      <c r="H18" s="65"/>
      <c r="I18" s="65"/>
      <c r="J18" s="65"/>
      <c r="K18" s="65"/>
      <c r="L18" s="65"/>
      <c r="M18" s="65"/>
      <c r="N18" s="65"/>
      <c r="O18" s="65"/>
      <c r="P18" s="65"/>
      <c r="Q18" s="65"/>
      <c r="R18" s="65"/>
      <c r="S18" s="65"/>
      <c r="T18" s="65"/>
      <c r="U18" s="65"/>
      <c r="V18" s="65"/>
      <c r="W18" s="65"/>
      <c r="X18" s="65"/>
      <c r="Y18" s="65"/>
      <c r="Z18" s="66"/>
    </row>
    <row r="19" spans="1:26" ht="12.75" customHeight="1" outlineLevel="1" x14ac:dyDescent="0.2">
      <c r="A19" s="60">
        <v>70030044</v>
      </c>
      <c r="B19" s="61" t="str">
        <f>VLOOKUP(A19,Preco.Unitario!$A$4:$G$104,2,FALSE)</f>
        <v>SABESP</v>
      </c>
      <c r="C19" s="67" t="str">
        <f>VLOOKUP(A19,Preco.Unitario!$A$4:$G$104,3,FALSE)</f>
        <v>ESCAVAÇÃO EM JAZIDA DE SOLO</v>
      </c>
      <c r="D19" s="62" t="str">
        <f>VLOOKUP(A19,Preco.Unitario!$A$4:$G$104,4,FALSE)</f>
        <v>m³</v>
      </c>
      <c r="E19" s="63">
        <f>E15</f>
        <v>2.25</v>
      </c>
      <c r="F19" s="64">
        <f>VLOOKUP(A19,Preco.Unitario!$A$4:$G$104,7,FALSE)</f>
        <v>0</v>
      </c>
      <c r="G19" s="64">
        <f t="shared" si="0"/>
        <v>0</v>
      </c>
      <c r="H19" s="65"/>
      <c r="I19" s="65"/>
      <c r="J19" s="65"/>
      <c r="K19" s="65"/>
      <c r="L19" s="65"/>
      <c r="M19" s="65"/>
      <c r="N19" s="65"/>
      <c r="O19" s="65"/>
      <c r="P19" s="65"/>
      <c r="Q19" s="65"/>
      <c r="R19" s="65"/>
      <c r="S19" s="65"/>
      <c r="T19" s="65"/>
      <c r="U19" s="65"/>
      <c r="V19" s="65"/>
      <c r="W19" s="65"/>
      <c r="X19" s="65"/>
      <c r="Y19" s="65"/>
      <c r="Z19" s="66"/>
    </row>
    <row r="20" spans="1:26" ht="12.75" customHeight="1" outlineLevel="1" x14ac:dyDescent="0.2">
      <c r="A20" s="106">
        <v>3</v>
      </c>
      <c r="B20" s="107"/>
      <c r="C20" s="59" t="s">
        <v>204</v>
      </c>
      <c r="D20" s="109"/>
      <c r="E20" s="63"/>
      <c r="F20" s="64"/>
      <c r="G20" s="64"/>
      <c r="H20" s="65"/>
      <c r="I20" s="65"/>
      <c r="J20" s="65"/>
      <c r="K20" s="65"/>
      <c r="L20" s="65"/>
      <c r="M20" s="65"/>
      <c r="N20" s="65"/>
      <c r="O20" s="65"/>
      <c r="P20" s="65"/>
      <c r="Q20" s="65"/>
      <c r="R20" s="65"/>
      <c r="S20" s="65"/>
      <c r="T20" s="65"/>
      <c r="U20" s="65"/>
      <c r="V20" s="65"/>
      <c r="W20" s="65"/>
      <c r="X20" s="65"/>
      <c r="Y20" s="65"/>
      <c r="Z20" s="66"/>
    </row>
    <row r="21" spans="1:26" ht="12.75" customHeight="1" outlineLevel="1" x14ac:dyDescent="0.2">
      <c r="A21" s="60">
        <v>70040002</v>
      </c>
      <c r="B21" s="61" t="str">
        <f>VLOOKUP(A21,Preco.Unitario!$A$4:$G$104,2,FALSE)</f>
        <v>SABESP</v>
      </c>
      <c r="C21" s="67" t="str">
        <f>VLOOKUP(A21,Preco.Unitario!$A$4:$G$104,3,FALSE)</f>
        <v>ESCORAMENTO DESCONTÍNUO (A)</v>
      </c>
      <c r="D21" s="62" t="s">
        <v>36</v>
      </c>
      <c r="E21" s="63">
        <f>$D$6*$D$4*2</f>
        <v>4.5</v>
      </c>
      <c r="F21" s="64">
        <f>VLOOKUP(A21,Preco.Unitario!$A$4:$G$104,7,FALSE)</f>
        <v>0</v>
      </c>
      <c r="G21" s="64">
        <f>E21*F21</f>
        <v>0</v>
      </c>
      <c r="H21" s="65"/>
      <c r="I21" s="65"/>
      <c r="J21" s="65"/>
      <c r="K21" s="65"/>
      <c r="L21" s="65"/>
      <c r="M21" s="65"/>
      <c r="N21" s="65"/>
      <c r="O21" s="65"/>
      <c r="P21" s="65"/>
      <c r="Q21" s="65"/>
      <c r="R21" s="65"/>
      <c r="S21" s="65"/>
      <c r="T21" s="65"/>
      <c r="U21" s="65"/>
      <c r="V21" s="65"/>
      <c r="W21" s="65"/>
      <c r="X21" s="65"/>
      <c r="Y21" s="65"/>
      <c r="Z21" s="66"/>
    </row>
    <row r="22" spans="1:26" ht="12.75" customHeight="1" outlineLevel="1" x14ac:dyDescent="0.2">
      <c r="A22" s="106">
        <v>4</v>
      </c>
      <c r="B22" s="106"/>
      <c r="C22" s="59" t="s">
        <v>150</v>
      </c>
      <c r="D22" s="109"/>
      <c r="E22" s="110"/>
      <c r="F22" s="64"/>
      <c r="G22" s="64"/>
      <c r="H22" s="65"/>
      <c r="I22" s="65"/>
      <c r="J22" s="65"/>
      <c r="K22" s="65"/>
      <c r="L22" s="65"/>
      <c r="M22" s="65"/>
      <c r="N22" s="65"/>
      <c r="O22" s="65"/>
      <c r="P22" s="65"/>
      <c r="Q22" s="65"/>
      <c r="R22" s="65"/>
      <c r="S22" s="65"/>
      <c r="T22" s="65"/>
      <c r="U22" s="65"/>
      <c r="V22" s="65"/>
      <c r="W22" s="65"/>
      <c r="X22" s="65"/>
      <c r="Y22" s="65"/>
      <c r="Z22" s="66"/>
    </row>
    <row r="23" spans="1:26" ht="11.25" customHeight="1" outlineLevel="1" x14ac:dyDescent="0.2">
      <c r="A23" s="73" t="s">
        <v>125</v>
      </c>
      <c r="B23" s="68" t="str">
        <f>VLOOKUP(A23,Preco.Unitario!$A$4:$G$104,2,FALSE)</f>
        <v>SABESP INSUMO</v>
      </c>
      <c r="C23" s="20" t="str">
        <f>VLOOKUP(A23,Preco.Unitario!$A$4:$G$104,3,FALSE)</f>
        <v>ENCANADOR</v>
      </c>
      <c r="D23" s="69" t="str">
        <f>VLOOKUP(A23,Preco.Unitario!$A$4:$G$104,4,FALSE)</f>
        <v>H</v>
      </c>
      <c r="E23" s="74">
        <f>D7</f>
        <v>1.3</v>
      </c>
      <c r="F23" s="71">
        <f>VLOOKUP(A23,Preco.Unitario!$A$4:$G$104,7,FALSE)</f>
        <v>0</v>
      </c>
      <c r="G23" s="71">
        <f t="shared" ref="G23:G25" si="1">E23*F23</f>
        <v>0</v>
      </c>
      <c r="H23" s="39"/>
      <c r="I23" s="39"/>
      <c r="J23" s="39"/>
      <c r="K23" s="39"/>
      <c r="L23" s="39"/>
      <c r="M23" s="39"/>
      <c r="N23" s="39"/>
      <c r="O23" s="39"/>
      <c r="P23" s="39"/>
      <c r="Q23" s="39"/>
      <c r="R23" s="39"/>
      <c r="S23" s="39"/>
      <c r="T23" s="39"/>
      <c r="U23" s="39"/>
      <c r="V23" s="39"/>
      <c r="W23" s="39"/>
      <c r="X23" s="39"/>
      <c r="Y23" s="39"/>
      <c r="Z23" s="28"/>
    </row>
    <row r="24" spans="1:26" ht="11.25" customHeight="1" outlineLevel="1" x14ac:dyDescent="0.2">
      <c r="A24" s="73" t="s">
        <v>123</v>
      </c>
      <c r="B24" s="68" t="str">
        <f>VLOOKUP(A24,Preco.Unitario!$A$4:$G$104,2,FALSE)</f>
        <v>SABESP INSUMO</v>
      </c>
      <c r="C24" s="20" t="str">
        <f>VLOOKUP(A24,Preco.Unitario!$A$4:$G$104,3,FALSE)</f>
        <v>AJUDANTE</v>
      </c>
      <c r="D24" s="69" t="str">
        <f>VLOOKUP(A24,Preco.Unitario!$A$4:$G$104,4,FALSE)</f>
        <v>H</v>
      </c>
      <c r="E24" s="74">
        <f>E23</f>
        <v>1.3</v>
      </c>
      <c r="F24" s="71">
        <f>VLOOKUP(A24,Preco.Unitario!$A$4:$G$104,7,FALSE)</f>
        <v>0</v>
      </c>
      <c r="G24" s="71">
        <f t="shared" si="1"/>
        <v>0</v>
      </c>
      <c r="H24" s="39"/>
      <c r="I24" s="39"/>
      <c r="J24" s="39"/>
      <c r="K24" s="39"/>
      <c r="L24" s="39"/>
      <c r="M24" s="39"/>
      <c r="N24" s="39"/>
      <c r="O24" s="39"/>
      <c r="P24" s="39"/>
      <c r="Q24" s="39"/>
      <c r="R24" s="39"/>
      <c r="S24" s="39"/>
      <c r="T24" s="39"/>
      <c r="U24" s="39"/>
      <c r="V24" s="39"/>
      <c r="W24" s="39"/>
      <c r="X24" s="39"/>
      <c r="Y24" s="39"/>
      <c r="Z24" s="28"/>
    </row>
    <row r="25" spans="1:26" ht="11.25" customHeight="1" outlineLevel="1" x14ac:dyDescent="0.2">
      <c r="A25" s="75" t="s">
        <v>114</v>
      </c>
      <c r="B25" s="68" t="str">
        <f>VLOOKUP(A25,Preco.Unitario!$A$4:$G$104,2,FALSE)</f>
        <v>SABESP INSUMO</v>
      </c>
      <c r="C25" s="20" t="str">
        <f>VLOOKUP(A25,Preco.Unitario!$A$4:$G$104,3,FALSE)</f>
        <v>CAMINHÃO - CARROCERIA FIXA ABERTA DE MADEIRA COM CAPACIDADE 5 T *160CV - À DISPOSIÇÃO</v>
      </c>
      <c r="D25" s="69" t="str">
        <f>VLOOKUP(A25,Preco.Unitario!$A$4:$G$104,4,FALSE)</f>
        <v>H</v>
      </c>
      <c r="E25" s="74">
        <f>E23</f>
        <v>1.3</v>
      </c>
      <c r="F25" s="71">
        <f>VLOOKUP(A25,Preco.Unitario!$A$4:$G$104,7,FALSE)</f>
        <v>0</v>
      </c>
      <c r="G25" s="71">
        <f t="shared" si="1"/>
        <v>0</v>
      </c>
      <c r="H25" s="39"/>
      <c r="I25" s="39"/>
      <c r="J25" s="39"/>
      <c r="K25" s="39"/>
      <c r="L25" s="39"/>
      <c r="M25" s="39"/>
      <c r="N25" s="39"/>
      <c r="O25" s="39"/>
      <c r="P25" s="39"/>
      <c r="Q25" s="39"/>
      <c r="R25" s="39"/>
      <c r="S25" s="39"/>
      <c r="T25" s="39"/>
      <c r="U25" s="39"/>
      <c r="V25" s="39"/>
      <c r="W25" s="39"/>
      <c r="X25" s="39"/>
      <c r="Y25" s="39"/>
      <c r="Z25" s="28"/>
    </row>
    <row r="26" spans="1:26" ht="12.75" customHeight="1" outlineLevel="1" x14ac:dyDescent="0.2">
      <c r="A26" s="106">
        <v>5</v>
      </c>
      <c r="B26" s="106"/>
      <c r="C26" s="59" t="s">
        <v>151</v>
      </c>
      <c r="D26" s="109"/>
      <c r="E26" s="110"/>
      <c r="F26" s="64"/>
      <c r="G26" s="64"/>
      <c r="H26" s="65"/>
      <c r="I26" s="65"/>
      <c r="J26" s="65"/>
      <c r="K26" s="65"/>
      <c r="L26" s="65"/>
      <c r="M26" s="65"/>
      <c r="N26" s="65"/>
      <c r="O26" s="65"/>
      <c r="P26" s="65"/>
      <c r="Q26" s="65"/>
      <c r="R26" s="65"/>
      <c r="S26" s="65"/>
      <c r="T26" s="65"/>
      <c r="U26" s="65"/>
      <c r="V26" s="65"/>
      <c r="W26" s="65"/>
      <c r="X26" s="65"/>
      <c r="Y26" s="65"/>
      <c r="Z26" s="66"/>
    </row>
    <row r="27" spans="1:26" ht="12.75" customHeight="1" outlineLevel="1" x14ac:dyDescent="0.2">
      <c r="A27" s="60">
        <v>70050001</v>
      </c>
      <c r="B27" s="61" t="str">
        <f>VLOOKUP(A27,Preco.Unitario!$A$4:$G$104,2,FALSE)</f>
        <v>SABESP</v>
      </c>
      <c r="C27" s="67" t="str">
        <f>VLOOKUP(A27,Preco.Unitario!$A$4:$G$104,3,FALSE)</f>
        <v>ESGOTAMENTO COM BOMBAS DE SUPERFÍCIE OU SUBMERSAS</v>
      </c>
      <c r="D27" s="62" t="str">
        <f>VLOOKUP(A27,Preco.Unitario!$A$4:$G$104,4,FALSE)</f>
        <v>HPH</v>
      </c>
      <c r="E27" s="63">
        <v>1</v>
      </c>
      <c r="F27" s="64">
        <f>VLOOKUP(A27,Preco.Unitario!$A$4:$G$104,7,FALSE)</f>
        <v>0</v>
      </c>
      <c r="G27" s="64">
        <f>E27*F27</f>
        <v>0</v>
      </c>
      <c r="H27" s="65"/>
      <c r="I27" s="65"/>
      <c r="J27" s="65"/>
      <c r="K27" s="65"/>
      <c r="L27" s="65"/>
      <c r="M27" s="65"/>
      <c r="N27" s="65"/>
      <c r="O27" s="65"/>
      <c r="P27" s="65"/>
      <c r="Q27" s="65"/>
      <c r="R27" s="65"/>
      <c r="S27" s="65"/>
      <c r="T27" s="65"/>
      <c r="U27" s="65"/>
      <c r="V27" s="65"/>
      <c r="W27" s="65"/>
      <c r="X27" s="65"/>
      <c r="Y27" s="65"/>
      <c r="Z27" s="66"/>
    </row>
    <row r="28" spans="1:26" ht="12.75" customHeight="1" outlineLevel="1" x14ac:dyDescent="0.2">
      <c r="A28" s="106">
        <v>6</v>
      </c>
      <c r="B28" s="106"/>
      <c r="C28" s="59" t="s">
        <v>152</v>
      </c>
      <c r="D28" s="109"/>
      <c r="E28" s="110"/>
      <c r="F28" s="64"/>
      <c r="G28" s="64"/>
      <c r="H28" s="65"/>
      <c r="I28" s="65"/>
      <c r="J28" s="65"/>
      <c r="K28" s="65"/>
      <c r="L28" s="65"/>
      <c r="M28" s="65"/>
      <c r="N28" s="65"/>
      <c r="O28" s="65"/>
      <c r="P28" s="65"/>
      <c r="Q28" s="65"/>
      <c r="R28" s="65"/>
      <c r="S28" s="65"/>
      <c r="T28" s="65"/>
      <c r="U28" s="65"/>
      <c r="V28" s="65"/>
      <c r="W28" s="65"/>
      <c r="X28" s="65"/>
      <c r="Y28" s="65"/>
      <c r="Z28" s="66"/>
    </row>
    <row r="29" spans="1:26" ht="12.75" customHeight="1" outlineLevel="1" x14ac:dyDescent="0.2">
      <c r="A29" s="60">
        <v>70010005</v>
      </c>
      <c r="B29" s="61" t="str">
        <f>VLOOKUP(A29,Preco.Unitario!$A$4:$G$104,2,FALSE)</f>
        <v>SABESP</v>
      </c>
      <c r="C29" s="67" t="str">
        <f>VLOOKUP(A29,Preco.Unitario!$A$4:$G$104,3,FALSE)</f>
        <v>CADASTRO DE REDES</v>
      </c>
      <c r="D29" s="62" t="str">
        <f>VLOOKUP(A29,Preco.Unitario!$A$4:$G$104,4,FALSE)</f>
        <v>m</v>
      </c>
      <c r="E29" s="63">
        <f>$D$5</f>
        <v>1</v>
      </c>
      <c r="F29" s="64">
        <f>VLOOKUP(A29,Preco.Unitario!$A$4:$G$104,7,FALSE)</f>
        <v>0</v>
      </c>
      <c r="G29" s="64">
        <f>E29*F29</f>
        <v>0</v>
      </c>
      <c r="H29" s="65"/>
      <c r="I29" s="65"/>
      <c r="J29" s="65"/>
      <c r="K29" s="65"/>
      <c r="L29" s="65"/>
      <c r="M29" s="65"/>
      <c r="N29" s="65"/>
      <c r="O29" s="65"/>
      <c r="P29" s="65"/>
      <c r="Q29" s="65"/>
      <c r="R29" s="65"/>
      <c r="S29" s="65"/>
      <c r="T29" s="65"/>
      <c r="U29" s="65"/>
      <c r="V29" s="65"/>
      <c r="W29" s="65"/>
      <c r="X29" s="65"/>
      <c r="Y29" s="65"/>
      <c r="Z29" s="66"/>
    </row>
    <row r="30" spans="1:26" ht="12.75" customHeight="1" x14ac:dyDescent="0.2">
      <c r="A30" s="180"/>
      <c r="B30" s="181"/>
      <c r="C30" s="447" t="s">
        <v>153</v>
      </c>
      <c r="D30" s="409"/>
      <c r="E30" s="409"/>
      <c r="F30" s="410"/>
      <c r="G30" s="182">
        <f>SUM(G12:G29)</f>
        <v>0</v>
      </c>
      <c r="H30" s="65"/>
      <c r="I30" s="65"/>
      <c r="J30" s="65"/>
      <c r="K30" s="65"/>
      <c r="L30" s="65"/>
      <c r="M30" s="65"/>
      <c r="N30" s="65"/>
      <c r="O30" s="65"/>
      <c r="P30" s="65"/>
      <c r="Q30" s="65"/>
      <c r="R30" s="65"/>
      <c r="S30" s="65"/>
      <c r="T30" s="65"/>
      <c r="U30" s="65"/>
      <c r="V30" s="65"/>
      <c r="W30" s="65"/>
      <c r="X30" s="65"/>
      <c r="Y30" s="65"/>
      <c r="Z30" s="66"/>
    </row>
    <row r="31" spans="1:26" ht="12.75" customHeight="1" x14ac:dyDescent="0.2">
      <c r="A31" s="104" t="str">
        <f>$A$3</f>
        <v>2.1.</v>
      </c>
      <c r="B31" s="123" t="s">
        <v>154</v>
      </c>
      <c r="C31" s="416" t="str">
        <f>"CONSERTO EM REDES DE ESGOTO DE Ø300 à Ø600 ATÉ "&amp;D6&amp;"M EM PVC PBA/DEFOFO/FOFO/AMIANTO/GALVANIZADO (SUBSTITUIDO POR PVC OCRE)"</f>
        <v>CONSERTO EM REDES DE ESGOTO DE Ø300 à Ø600 ATÉ 1,5M EM PVC PBA/DEFOFO/FOFO/AMIANTO/GALVANIZADO (SUBSTITUIDO POR PVC OCRE)</v>
      </c>
      <c r="D31" s="400"/>
      <c r="E31" s="400"/>
      <c r="F31" s="400"/>
      <c r="G31" s="401"/>
      <c r="H31" s="65"/>
      <c r="I31" s="65"/>
      <c r="J31" s="65"/>
      <c r="K31" s="65"/>
      <c r="L31" s="65"/>
      <c r="M31" s="65"/>
      <c r="N31" s="65"/>
      <c r="O31" s="65"/>
      <c r="P31" s="65"/>
      <c r="Q31" s="65"/>
      <c r="R31" s="65"/>
      <c r="S31" s="65"/>
      <c r="T31" s="65"/>
      <c r="U31" s="65"/>
      <c r="V31" s="65"/>
      <c r="W31" s="65"/>
      <c r="X31" s="65"/>
      <c r="Y31" s="65"/>
      <c r="Z31" s="66"/>
    </row>
    <row r="32" spans="1:26" ht="12.75" customHeight="1" outlineLevel="1" x14ac:dyDescent="0.2">
      <c r="A32" s="6" t="s">
        <v>1</v>
      </c>
      <c r="B32" s="6" t="s">
        <v>2</v>
      </c>
      <c r="C32" s="7" t="s">
        <v>3</v>
      </c>
      <c r="D32" s="8" t="s">
        <v>4</v>
      </c>
      <c r="E32" s="8" t="s">
        <v>146</v>
      </c>
      <c r="F32" s="47" t="s">
        <v>7</v>
      </c>
      <c r="G32" s="8" t="s">
        <v>147</v>
      </c>
      <c r="H32" s="65"/>
      <c r="I32" s="65"/>
      <c r="J32" s="65"/>
      <c r="K32" s="65"/>
      <c r="L32" s="65"/>
      <c r="M32" s="65"/>
      <c r="N32" s="65"/>
      <c r="O32" s="65"/>
      <c r="P32" s="65"/>
      <c r="Q32" s="65"/>
      <c r="R32" s="65"/>
      <c r="S32" s="65"/>
      <c r="T32" s="65"/>
      <c r="U32" s="65"/>
      <c r="V32" s="65"/>
      <c r="W32" s="65"/>
      <c r="X32" s="65"/>
      <c r="Y32" s="65"/>
      <c r="Z32" s="66"/>
    </row>
    <row r="33" spans="1:26" ht="12.75" customHeight="1" outlineLevel="1" x14ac:dyDescent="0.2">
      <c r="A33" s="106">
        <v>1</v>
      </c>
      <c r="B33" s="107"/>
      <c r="C33" s="108" t="s">
        <v>148</v>
      </c>
      <c r="D33" s="109"/>
      <c r="E33" s="110"/>
      <c r="F33" s="64"/>
      <c r="G33" s="64"/>
      <c r="H33" s="65"/>
      <c r="I33" s="65"/>
      <c r="J33" s="65"/>
      <c r="K33" s="65"/>
      <c r="L33" s="65"/>
      <c r="M33" s="65"/>
      <c r="N33" s="65"/>
      <c r="O33" s="65"/>
      <c r="P33" s="65"/>
      <c r="Q33" s="65"/>
      <c r="R33" s="65"/>
      <c r="S33" s="65"/>
      <c r="T33" s="65"/>
      <c r="U33" s="65"/>
      <c r="V33" s="65"/>
      <c r="W33" s="65"/>
      <c r="X33" s="65"/>
      <c r="Y33" s="65"/>
      <c r="Z33" s="66"/>
    </row>
    <row r="34" spans="1:26" ht="12.75" customHeight="1" outlineLevel="1" x14ac:dyDescent="0.2">
      <c r="A34" s="60">
        <v>70020004</v>
      </c>
      <c r="B34" s="61" t="str">
        <f>VLOOKUP(A34,Preco.Unitario!$A$4:$G$104,2,FALSE)</f>
        <v>SABESP</v>
      </c>
      <c r="C34" s="67" t="str">
        <f>VLOOKUP(A34,Preco.Unitario!$A$4:$G$104,3,FALSE)</f>
        <v xml:space="preserve">SINALIZAÇÃO DE TRÁFEGO </v>
      </c>
      <c r="D34" s="62" t="str">
        <f>VLOOKUP(A34,Preco.Unitario!$A$4:$G$104,4,FALSE)</f>
        <v>m</v>
      </c>
      <c r="E34" s="63">
        <f>ROUNDUP(($D$4)*2+($D$5)*2,2)</f>
        <v>5</v>
      </c>
      <c r="F34" s="64">
        <f>VLOOKUP(A34,Preco.Unitario!$A$4:$G$104,7,FALSE)</f>
        <v>0</v>
      </c>
      <c r="G34" s="64">
        <f>E34*F34</f>
        <v>0</v>
      </c>
      <c r="H34" s="65"/>
      <c r="I34" s="65"/>
      <c r="J34" s="65"/>
      <c r="K34" s="65"/>
      <c r="L34" s="65"/>
      <c r="M34" s="65"/>
      <c r="N34" s="65"/>
      <c r="O34" s="65"/>
      <c r="P34" s="65"/>
      <c r="Q34" s="65"/>
      <c r="R34" s="65"/>
      <c r="S34" s="65"/>
      <c r="T34" s="65"/>
      <c r="U34" s="65"/>
      <c r="V34" s="65"/>
      <c r="W34" s="65"/>
      <c r="X34" s="65"/>
      <c r="Y34" s="65"/>
      <c r="Z34" s="66"/>
    </row>
    <row r="35" spans="1:26" ht="12.75" customHeight="1" outlineLevel="1" x14ac:dyDescent="0.2">
      <c r="A35" s="106">
        <v>2</v>
      </c>
      <c r="B35" s="107"/>
      <c r="C35" s="59" t="s">
        <v>149</v>
      </c>
      <c r="D35" s="109"/>
      <c r="E35" s="110"/>
      <c r="F35" s="64"/>
      <c r="G35" s="64"/>
      <c r="H35" s="65"/>
      <c r="I35" s="65"/>
      <c r="J35" s="65"/>
      <c r="K35" s="65"/>
      <c r="L35" s="65"/>
      <c r="M35" s="65"/>
      <c r="N35" s="65"/>
      <c r="O35" s="65"/>
      <c r="P35" s="65"/>
      <c r="Q35" s="65"/>
      <c r="R35" s="65"/>
      <c r="S35" s="65"/>
      <c r="T35" s="65"/>
      <c r="U35" s="65"/>
      <c r="V35" s="65"/>
      <c r="W35" s="65"/>
      <c r="X35" s="65"/>
      <c r="Y35" s="65"/>
      <c r="Z35" s="66"/>
    </row>
    <row r="36" spans="1:26" ht="12.75" customHeight="1" outlineLevel="1" x14ac:dyDescent="0.2">
      <c r="A36" s="60">
        <v>70030042</v>
      </c>
      <c r="B36" s="61" t="str">
        <f>VLOOKUP(A36,Preco.Unitario!$A$4:$G$104,2,FALSE)</f>
        <v>SABESP</v>
      </c>
      <c r="C36" s="56" t="str">
        <f>VLOOKUP(A36,Preco.Unitario!$A$4:$G$104,3,FALSE)</f>
        <v>ESCAVAÇÃO MECANIZADA DE ÁREA EM SOLO NÃO ROCHOSO</v>
      </c>
      <c r="D36" s="62" t="str">
        <f>VLOOKUP(A36,Preco.Unitario!$A$4:$G$104,4,FALSE)</f>
        <v>m³</v>
      </c>
      <c r="E36" s="63">
        <f>$D$4*$D$5*$D$6</f>
        <v>2.25</v>
      </c>
      <c r="F36" s="64">
        <f>VLOOKUP(A36,Preco.Unitario!$A$4:$G$104,7,FALSE)</f>
        <v>0</v>
      </c>
      <c r="G36" s="64">
        <f t="shared" ref="G36:G40" si="2">E36*F36</f>
        <v>0</v>
      </c>
      <c r="H36" s="65"/>
      <c r="I36" s="65"/>
      <c r="J36" s="65"/>
      <c r="K36" s="65"/>
      <c r="L36" s="65"/>
      <c r="M36" s="65"/>
      <c r="N36" s="65"/>
      <c r="O36" s="65"/>
      <c r="P36" s="65"/>
      <c r="Q36" s="65"/>
      <c r="R36" s="65"/>
      <c r="S36" s="65"/>
      <c r="T36" s="65"/>
      <c r="U36" s="65"/>
      <c r="V36" s="65"/>
      <c r="W36" s="65"/>
      <c r="X36" s="65"/>
      <c r="Y36" s="65"/>
      <c r="Z36" s="66"/>
    </row>
    <row r="37" spans="1:26" ht="12.75" customHeight="1" outlineLevel="1" x14ac:dyDescent="0.2">
      <c r="A37" s="60">
        <v>70030090</v>
      </c>
      <c r="B37" s="61" t="str">
        <f>VLOOKUP(A37,Preco.Unitario!$A$4:$G$104,2,FALSE)</f>
        <v>SABESP</v>
      </c>
      <c r="C37" s="56" t="str">
        <f>VLOOKUP(A37,Preco.Unitario!$A$4:$G$104,3,FALSE)</f>
        <v>CARGA E DESCARGA - SOLO (A)</v>
      </c>
      <c r="D37" s="62" t="str">
        <f>VLOOKUP(A37,Preco.Unitario!$A$4:$G$104,4,FALSE)</f>
        <v>m³</v>
      </c>
      <c r="E37" s="63">
        <f>E36</f>
        <v>2.25</v>
      </c>
      <c r="F37" s="64">
        <f>VLOOKUP(A37,Preco.Unitario!$A$4:$G$104,7,FALSE)</f>
        <v>0</v>
      </c>
      <c r="G37" s="64">
        <f t="shared" si="2"/>
        <v>0</v>
      </c>
      <c r="H37" s="65"/>
      <c r="I37" s="65"/>
      <c r="J37" s="65"/>
      <c r="K37" s="65"/>
      <c r="L37" s="65"/>
      <c r="M37" s="65"/>
      <c r="N37" s="65"/>
      <c r="O37" s="65"/>
      <c r="P37" s="65"/>
      <c r="Q37" s="65"/>
      <c r="R37" s="65"/>
      <c r="S37" s="65"/>
      <c r="T37" s="65"/>
      <c r="U37" s="65"/>
      <c r="V37" s="65"/>
      <c r="W37" s="65"/>
      <c r="X37" s="65"/>
      <c r="Y37" s="65"/>
      <c r="Z37" s="66"/>
    </row>
    <row r="38" spans="1:26" ht="12.75" customHeight="1" outlineLevel="1" x14ac:dyDescent="0.2">
      <c r="A38" s="60">
        <v>70030091</v>
      </c>
      <c r="B38" s="61" t="str">
        <f>VLOOKUP(A38,Preco.Unitario!$A$4:$G$104,2,FALSE)</f>
        <v>SABESP</v>
      </c>
      <c r="C38" s="56" t="str">
        <f>VLOOKUP(A38,Preco.Unitario!$A$4:$G$104,3,FALSE)</f>
        <v>TRANSPORTE DE MATERIAL ESCAVADO - SOLO (A)  - PERCURSO DE 10KM</v>
      </c>
      <c r="D38" s="62" t="str">
        <f>VLOOKUP(A38,Preco.Unitario!$A$4:$G$104,4,FALSE)</f>
        <v>m³Q</v>
      </c>
      <c r="E38" s="63">
        <f>E36*10</f>
        <v>22.5</v>
      </c>
      <c r="F38" s="64">
        <f>VLOOKUP(A38,Preco.Unitario!$A$4:$G$104,7,FALSE)</f>
        <v>0</v>
      </c>
      <c r="G38" s="64">
        <f t="shared" si="2"/>
        <v>0</v>
      </c>
      <c r="H38" s="65"/>
      <c r="I38" s="65"/>
      <c r="J38" s="65"/>
      <c r="K38" s="65"/>
      <c r="L38" s="65"/>
      <c r="M38" s="65"/>
      <c r="N38" s="65"/>
      <c r="O38" s="65"/>
      <c r="P38" s="65"/>
      <c r="Q38" s="65"/>
      <c r="R38" s="65"/>
      <c r="S38" s="65"/>
      <c r="T38" s="65"/>
      <c r="U38" s="65"/>
      <c r="V38" s="65"/>
      <c r="W38" s="65"/>
      <c r="X38" s="65"/>
      <c r="Y38" s="65"/>
      <c r="Z38" s="66"/>
    </row>
    <row r="39" spans="1:26" ht="12.75" customHeight="1" outlineLevel="1" x14ac:dyDescent="0.2">
      <c r="A39" s="60">
        <v>70030031</v>
      </c>
      <c r="B39" s="61" t="str">
        <f>VLOOKUP(A39,Preco.Unitario!$A$4:$G$104,2,FALSE)</f>
        <v>SABESP</v>
      </c>
      <c r="C39" s="56" t="str">
        <f>VLOOKUP(A39,Preco.Unitario!$A$4:$G$104,3,FALSE)</f>
        <v>ATERRO DE VALAS, POÇOS E CAVAS COMPACTADO MECANICAMENTE, SEM CONTROLE DO G.C. (C)</v>
      </c>
      <c r="D39" s="62" t="str">
        <f>VLOOKUP(A39,Preco.Unitario!$A$4:$G$104,4,FALSE)</f>
        <v>m³</v>
      </c>
      <c r="E39" s="63">
        <f>E36</f>
        <v>2.25</v>
      </c>
      <c r="F39" s="64">
        <f>VLOOKUP(A39,Preco.Unitario!$A$4:$G$104,7,FALSE)</f>
        <v>0</v>
      </c>
      <c r="G39" s="64">
        <f t="shared" si="2"/>
        <v>0</v>
      </c>
      <c r="H39" s="65"/>
      <c r="I39" s="65"/>
      <c r="J39" s="65"/>
      <c r="K39" s="65"/>
      <c r="L39" s="65"/>
      <c r="M39" s="65"/>
      <c r="N39" s="65"/>
      <c r="O39" s="65"/>
      <c r="P39" s="65"/>
      <c r="Q39" s="65"/>
      <c r="R39" s="65"/>
      <c r="S39" s="65"/>
      <c r="T39" s="65"/>
      <c r="U39" s="65"/>
      <c r="V39" s="65"/>
      <c r="W39" s="65"/>
      <c r="X39" s="65"/>
      <c r="Y39" s="65"/>
      <c r="Z39" s="66"/>
    </row>
    <row r="40" spans="1:26" ht="12.75" customHeight="1" outlineLevel="1" x14ac:dyDescent="0.2">
      <c r="A40" s="60">
        <v>70030044</v>
      </c>
      <c r="B40" s="61" t="str">
        <f>VLOOKUP(A40,Preco.Unitario!$A$4:$G$104,2,FALSE)</f>
        <v>SABESP</v>
      </c>
      <c r="C40" s="67" t="str">
        <f>VLOOKUP(A40,Preco.Unitario!$A$4:$G$104,3,FALSE)</f>
        <v>ESCAVAÇÃO EM JAZIDA DE SOLO</v>
      </c>
      <c r="D40" s="62" t="str">
        <f>VLOOKUP(A40,Preco.Unitario!$A$4:$G$104,4,FALSE)</f>
        <v>m³</v>
      </c>
      <c r="E40" s="63">
        <f>E36</f>
        <v>2.25</v>
      </c>
      <c r="F40" s="64">
        <f>VLOOKUP(A40,Preco.Unitario!$A$4:$G$104,7,FALSE)</f>
        <v>0</v>
      </c>
      <c r="G40" s="64">
        <f t="shared" si="2"/>
        <v>0</v>
      </c>
      <c r="H40" s="65"/>
      <c r="I40" s="65"/>
      <c r="J40" s="65"/>
      <c r="K40" s="65"/>
      <c r="L40" s="65"/>
      <c r="M40" s="65"/>
      <c r="N40" s="65"/>
      <c r="O40" s="65"/>
      <c r="P40" s="65"/>
      <c r="Q40" s="65"/>
      <c r="R40" s="65"/>
      <c r="S40" s="65"/>
      <c r="T40" s="65"/>
      <c r="U40" s="65"/>
      <c r="V40" s="65"/>
      <c r="W40" s="65"/>
      <c r="X40" s="65"/>
      <c r="Y40" s="65"/>
      <c r="Z40" s="66"/>
    </row>
    <row r="41" spans="1:26" ht="12.75" customHeight="1" outlineLevel="1" x14ac:dyDescent="0.2">
      <c r="A41" s="106">
        <v>3</v>
      </c>
      <c r="B41" s="107"/>
      <c r="C41" s="59" t="s">
        <v>204</v>
      </c>
      <c r="D41" s="109"/>
      <c r="E41" s="63"/>
      <c r="F41" s="64"/>
      <c r="G41" s="64"/>
      <c r="H41" s="65"/>
      <c r="I41" s="65"/>
      <c r="J41" s="65"/>
      <c r="K41" s="65"/>
      <c r="L41" s="65"/>
      <c r="M41" s="65"/>
      <c r="N41" s="65"/>
      <c r="O41" s="65"/>
      <c r="P41" s="65"/>
      <c r="Q41" s="65"/>
      <c r="R41" s="65"/>
      <c r="S41" s="65"/>
      <c r="T41" s="65"/>
      <c r="U41" s="65"/>
      <c r="V41" s="65"/>
      <c r="W41" s="65"/>
      <c r="X41" s="65"/>
      <c r="Y41" s="65"/>
      <c r="Z41" s="66"/>
    </row>
    <row r="42" spans="1:26" ht="12.75" customHeight="1" outlineLevel="1" x14ac:dyDescent="0.2">
      <c r="A42" s="60">
        <v>70040002</v>
      </c>
      <c r="B42" s="61" t="str">
        <f>VLOOKUP(A42,Preco.Unitario!$A$4:$G$104,2,FALSE)</f>
        <v>SABESP</v>
      </c>
      <c r="C42" s="67" t="str">
        <f>VLOOKUP(A42,Preco.Unitario!$A$4:$G$104,3,FALSE)</f>
        <v>ESCORAMENTO DESCONTÍNUO (A)</v>
      </c>
      <c r="D42" s="62" t="s">
        <v>36</v>
      </c>
      <c r="E42" s="63">
        <f>$D$6*$D$4*2</f>
        <v>4.5</v>
      </c>
      <c r="F42" s="64">
        <f>VLOOKUP(A42,Preco.Unitario!$A$4:$G$104,7,FALSE)</f>
        <v>0</v>
      </c>
      <c r="G42" s="64">
        <f>E42*F42</f>
        <v>0</v>
      </c>
      <c r="H42" s="65"/>
      <c r="I42" s="65"/>
      <c r="J42" s="65"/>
      <c r="K42" s="65"/>
      <c r="L42" s="65"/>
      <c r="M42" s="65"/>
      <c r="N42" s="65"/>
      <c r="O42" s="65"/>
      <c r="P42" s="65"/>
      <c r="Q42" s="65"/>
      <c r="R42" s="65"/>
      <c r="S42" s="65"/>
      <c r="T42" s="65"/>
      <c r="U42" s="65"/>
      <c r="V42" s="65"/>
      <c r="W42" s="65"/>
      <c r="X42" s="65"/>
      <c r="Y42" s="65"/>
      <c r="Z42" s="66"/>
    </row>
    <row r="43" spans="1:26" ht="12.75" customHeight="1" outlineLevel="1" x14ac:dyDescent="0.2">
      <c r="A43" s="106">
        <v>4</v>
      </c>
      <c r="B43" s="106"/>
      <c r="C43" s="59" t="s">
        <v>150</v>
      </c>
      <c r="D43" s="109"/>
      <c r="E43" s="110"/>
      <c r="F43" s="64"/>
      <c r="G43" s="64"/>
      <c r="H43" s="65"/>
      <c r="I43" s="65"/>
      <c r="J43" s="65"/>
      <c r="K43" s="65"/>
      <c r="L43" s="65"/>
      <c r="M43" s="65"/>
      <c r="N43" s="65"/>
      <c r="O43" s="65"/>
      <c r="P43" s="65"/>
      <c r="Q43" s="65"/>
      <c r="R43" s="65"/>
      <c r="S43" s="65"/>
      <c r="T43" s="65"/>
      <c r="U43" s="65"/>
      <c r="V43" s="65"/>
      <c r="W43" s="65"/>
      <c r="X43" s="65"/>
      <c r="Y43" s="65"/>
      <c r="Z43" s="66"/>
    </row>
    <row r="44" spans="1:26" ht="11.25" customHeight="1" outlineLevel="1" x14ac:dyDescent="0.2">
      <c r="A44" s="73" t="s">
        <v>125</v>
      </c>
      <c r="B44" s="68" t="str">
        <f>VLOOKUP(A44,Preco.Unitario!$A$4:$G$104,2,FALSE)</f>
        <v>SABESP INSUMO</v>
      </c>
      <c r="C44" s="20" t="str">
        <f>VLOOKUP(A44,Preco.Unitario!$A$4:$G$104,3,FALSE)</f>
        <v>ENCANADOR</v>
      </c>
      <c r="D44" s="69" t="str">
        <f>VLOOKUP(A44,Preco.Unitario!$A$4:$G$104,4,FALSE)</f>
        <v>H</v>
      </c>
      <c r="E44" s="74">
        <f>D8</f>
        <v>2.5</v>
      </c>
      <c r="F44" s="71">
        <f>VLOOKUP(A44,Preco.Unitario!$A$4:$G$104,7,FALSE)</f>
        <v>0</v>
      </c>
      <c r="G44" s="71">
        <f t="shared" ref="G44:G46" si="3">E44*F44</f>
        <v>0</v>
      </c>
      <c r="H44" s="39"/>
      <c r="I44" s="39"/>
      <c r="J44" s="39"/>
      <c r="K44" s="39"/>
      <c r="L44" s="39"/>
      <c r="M44" s="39"/>
      <c r="N44" s="39"/>
      <c r="O44" s="39"/>
      <c r="P44" s="39"/>
      <c r="Q44" s="39"/>
      <c r="R44" s="39"/>
      <c r="S44" s="39"/>
      <c r="T44" s="39"/>
      <c r="U44" s="39"/>
      <c r="V44" s="39"/>
      <c r="W44" s="39"/>
      <c r="X44" s="39"/>
      <c r="Y44" s="39"/>
      <c r="Z44" s="28"/>
    </row>
    <row r="45" spans="1:26" ht="11.25" customHeight="1" outlineLevel="1" x14ac:dyDescent="0.2">
      <c r="A45" s="73" t="s">
        <v>123</v>
      </c>
      <c r="B45" s="68" t="str">
        <f>VLOOKUP(A45,Preco.Unitario!$A$4:$G$104,2,FALSE)</f>
        <v>SABESP INSUMO</v>
      </c>
      <c r="C45" s="20" t="str">
        <f>VLOOKUP(A45,Preco.Unitario!$A$4:$G$104,3,FALSE)</f>
        <v>AJUDANTE</v>
      </c>
      <c r="D45" s="69" t="str">
        <f>VLOOKUP(A45,Preco.Unitario!$A$4:$G$104,4,FALSE)</f>
        <v>H</v>
      </c>
      <c r="E45" s="74">
        <f>E44</f>
        <v>2.5</v>
      </c>
      <c r="F45" s="71">
        <f>VLOOKUP(A45,Preco.Unitario!$A$4:$G$104,7,FALSE)</f>
        <v>0</v>
      </c>
      <c r="G45" s="71">
        <f t="shared" si="3"/>
        <v>0</v>
      </c>
      <c r="H45" s="39"/>
      <c r="I45" s="39"/>
      <c r="J45" s="39"/>
      <c r="K45" s="39"/>
      <c r="L45" s="39"/>
      <c r="M45" s="39"/>
      <c r="N45" s="39"/>
      <c r="O45" s="39"/>
      <c r="P45" s="39"/>
      <c r="Q45" s="39"/>
      <c r="R45" s="39"/>
      <c r="S45" s="39"/>
      <c r="T45" s="39"/>
      <c r="U45" s="39"/>
      <c r="V45" s="39"/>
      <c r="W45" s="39"/>
      <c r="X45" s="39"/>
      <c r="Y45" s="39"/>
      <c r="Z45" s="28"/>
    </row>
    <row r="46" spans="1:26" ht="11.25" customHeight="1" outlineLevel="1" x14ac:dyDescent="0.2">
      <c r="A46" s="75" t="s">
        <v>114</v>
      </c>
      <c r="B46" s="68" t="str">
        <f>VLOOKUP(A46,Preco.Unitario!$A$4:$G$104,2,FALSE)</f>
        <v>SABESP INSUMO</v>
      </c>
      <c r="C46" s="20" t="str">
        <f>VLOOKUP(A46,Preco.Unitario!$A$4:$G$104,3,FALSE)</f>
        <v>CAMINHÃO - CARROCERIA FIXA ABERTA DE MADEIRA COM CAPACIDADE 5 T *160CV - À DISPOSIÇÃO</v>
      </c>
      <c r="D46" s="69" t="str">
        <f>VLOOKUP(A46,Preco.Unitario!$A$4:$G$104,4,FALSE)</f>
        <v>H</v>
      </c>
      <c r="E46" s="74">
        <f>E44</f>
        <v>2.5</v>
      </c>
      <c r="F46" s="71">
        <f>VLOOKUP(A46,Preco.Unitario!$A$4:$G$104,7,FALSE)</f>
        <v>0</v>
      </c>
      <c r="G46" s="71">
        <f t="shared" si="3"/>
        <v>0</v>
      </c>
      <c r="H46" s="39"/>
      <c r="I46" s="39"/>
      <c r="J46" s="39"/>
      <c r="K46" s="39"/>
      <c r="L46" s="39"/>
      <c r="M46" s="39"/>
      <c r="N46" s="39"/>
      <c r="O46" s="39"/>
      <c r="P46" s="39"/>
      <c r="Q46" s="39"/>
      <c r="R46" s="39"/>
      <c r="S46" s="39"/>
      <c r="T46" s="39"/>
      <c r="U46" s="39"/>
      <c r="V46" s="39"/>
      <c r="W46" s="39"/>
      <c r="X46" s="39"/>
      <c r="Y46" s="39"/>
      <c r="Z46" s="28"/>
    </row>
    <row r="47" spans="1:26" ht="12.75" customHeight="1" outlineLevel="1" x14ac:dyDescent="0.2">
      <c r="A47" s="106">
        <v>5</v>
      </c>
      <c r="B47" s="106"/>
      <c r="C47" s="59" t="s">
        <v>151</v>
      </c>
      <c r="D47" s="109"/>
      <c r="E47" s="110"/>
      <c r="F47" s="64"/>
      <c r="G47" s="64"/>
      <c r="H47" s="65"/>
      <c r="I47" s="65"/>
      <c r="J47" s="65"/>
      <c r="K47" s="65"/>
      <c r="L47" s="65"/>
      <c r="M47" s="65"/>
      <c r="N47" s="65"/>
      <c r="O47" s="65"/>
      <c r="P47" s="65"/>
      <c r="Q47" s="65"/>
      <c r="R47" s="65"/>
      <c r="S47" s="65"/>
      <c r="T47" s="65"/>
      <c r="U47" s="65"/>
      <c r="V47" s="65"/>
      <c r="W47" s="65"/>
      <c r="X47" s="65"/>
      <c r="Y47" s="65"/>
      <c r="Z47" s="66"/>
    </row>
    <row r="48" spans="1:26" ht="12.75" customHeight="1" outlineLevel="1" x14ac:dyDescent="0.2">
      <c r="A48" s="60">
        <v>70050001</v>
      </c>
      <c r="B48" s="61" t="str">
        <f>VLOOKUP(A48,Preco.Unitario!$A$4:$G$104,2,FALSE)</f>
        <v>SABESP</v>
      </c>
      <c r="C48" s="67" t="str">
        <f>VLOOKUP(A48,Preco.Unitario!$A$4:$G$104,3,FALSE)</f>
        <v>ESGOTAMENTO COM BOMBAS DE SUPERFÍCIE OU SUBMERSAS</v>
      </c>
      <c r="D48" s="62" t="str">
        <f>VLOOKUP(A48,Preco.Unitario!$A$4:$G$104,4,FALSE)</f>
        <v>HPH</v>
      </c>
      <c r="E48" s="63">
        <v>1</v>
      </c>
      <c r="F48" s="64">
        <f>VLOOKUP(A48,Preco.Unitario!$A$4:$G$104,7,FALSE)</f>
        <v>0</v>
      </c>
      <c r="G48" s="64">
        <f>E48*F48</f>
        <v>0</v>
      </c>
      <c r="H48" s="65"/>
      <c r="I48" s="65"/>
      <c r="J48" s="65"/>
      <c r="K48" s="65"/>
      <c r="L48" s="65"/>
      <c r="M48" s="65"/>
      <c r="N48" s="65"/>
      <c r="O48" s="65"/>
      <c r="P48" s="65"/>
      <c r="Q48" s="65"/>
      <c r="R48" s="65"/>
      <c r="S48" s="65"/>
      <c r="T48" s="65"/>
      <c r="U48" s="65"/>
      <c r="V48" s="65"/>
      <c r="W48" s="65"/>
      <c r="X48" s="65"/>
      <c r="Y48" s="65"/>
      <c r="Z48" s="66"/>
    </row>
    <row r="49" spans="1:26" ht="12.75" customHeight="1" outlineLevel="1" x14ac:dyDescent="0.2">
      <c r="A49" s="106">
        <v>6</v>
      </c>
      <c r="B49" s="106"/>
      <c r="C49" s="59" t="s">
        <v>152</v>
      </c>
      <c r="D49" s="109"/>
      <c r="E49" s="110"/>
      <c r="F49" s="64"/>
      <c r="G49" s="64"/>
      <c r="H49" s="65"/>
      <c r="I49" s="65"/>
      <c r="J49" s="65"/>
      <c r="K49" s="65"/>
      <c r="L49" s="65"/>
      <c r="M49" s="65"/>
      <c r="N49" s="65"/>
      <c r="O49" s="65"/>
      <c r="P49" s="65"/>
      <c r="Q49" s="65"/>
      <c r="R49" s="65"/>
      <c r="S49" s="65"/>
      <c r="T49" s="65"/>
      <c r="U49" s="65"/>
      <c r="V49" s="65"/>
      <c r="W49" s="65"/>
      <c r="X49" s="65"/>
      <c r="Y49" s="65"/>
      <c r="Z49" s="66"/>
    </row>
    <row r="50" spans="1:26" ht="12.75" customHeight="1" outlineLevel="1" x14ac:dyDescent="0.2">
      <c r="A50" s="60">
        <v>70010005</v>
      </c>
      <c r="B50" s="61" t="str">
        <f>VLOOKUP(A50,Preco.Unitario!$A$4:$G$104,2,FALSE)</f>
        <v>SABESP</v>
      </c>
      <c r="C50" s="67" t="str">
        <f>VLOOKUP(A50,Preco.Unitario!$A$4:$G$104,3,FALSE)</f>
        <v>CADASTRO DE REDES</v>
      </c>
      <c r="D50" s="62" t="str">
        <f>VLOOKUP(A50,Preco.Unitario!$A$4:$G$104,4,FALSE)</f>
        <v>m</v>
      </c>
      <c r="E50" s="63">
        <f>$D$5</f>
        <v>1</v>
      </c>
      <c r="F50" s="64">
        <f>VLOOKUP(A50,Preco.Unitario!$A$4:$G$104,7,FALSE)</f>
        <v>0</v>
      </c>
      <c r="G50" s="64">
        <f>E50*F50</f>
        <v>0</v>
      </c>
      <c r="H50" s="65"/>
      <c r="I50" s="65"/>
      <c r="J50" s="65"/>
      <c r="K50" s="65"/>
      <c r="L50" s="65"/>
      <c r="M50" s="65"/>
      <c r="N50" s="65"/>
      <c r="O50" s="65"/>
      <c r="P50" s="65"/>
      <c r="Q50" s="65"/>
      <c r="R50" s="65"/>
      <c r="S50" s="65"/>
      <c r="T50" s="65"/>
      <c r="U50" s="65"/>
      <c r="V50" s="65"/>
      <c r="W50" s="65"/>
      <c r="X50" s="65"/>
      <c r="Y50" s="65"/>
      <c r="Z50" s="66"/>
    </row>
    <row r="51" spans="1:26" ht="12.75" customHeight="1" x14ac:dyDescent="0.2">
      <c r="A51" s="180"/>
      <c r="B51" s="181"/>
      <c r="C51" s="447" t="s">
        <v>153</v>
      </c>
      <c r="D51" s="409"/>
      <c r="E51" s="409"/>
      <c r="F51" s="410"/>
      <c r="G51" s="182">
        <f>SUM(G33:G50)</f>
        <v>0</v>
      </c>
      <c r="H51" s="65"/>
      <c r="I51" s="65"/>
      <c r="J51" s="65"/>
      <c r="K51" s="65"/>
      <c r="L51" s="65"/>
      <c r="M51" s="65"/>
      <c r="N51" s="65"/>
      <c r="O51" s="65"/>
      <c r="P51" s="65"/>
      <c r="Q51" s="65"/>
      <c r="R51" s="65"/>
      <c r="S51" s="65"/>
      <c r="T51" s="65"/>
      <c r="U51" s="65"/>
      <c r="V51" s="65"/>
      <c r="W51" s="65"/>
      <c r="X51" s="65"/>
      <c r="Y51" s="65"/>
      <c r="Z51" s="66"/>
    </row>
    <row r="52" spans="1:26" ht="12.75" customHeight="1" x14ac:dyDescent="0.2">
      <c r="A52" s="104" t="str">
        <f>$A$3</f>
        <v>2.1.</v>
      </c>
      <c r="B52" s="123" t="s">
        <v>156</v>
      </c>
      <c r="C52" s="416" t="str">
        <f>"CONSERTO EM REDES DE ESGOTO DE Ø600 à Ø800 ATÉ "&amp;D6&amp;"M EM PVC PBA/DEFOFO/FOFO/AMIANTO/GALVANIZADO (SUBSTITUIDO POR PVC OCRE)"</f>
        <v>CONSERTO EM REDES DE ESGOTO DE Ø600 à Ø800 ATÉ 1,5M EM PVC PBA/DEFOFO/FOFO/AMIANTO/GALVANIZADO (SUBSTITUIDO POR PVC OCRE)</v>
      </c>
      <c r="D52" s="400"/>
      <c r="E52" s="400"/>
      <c r="F52" s="400"/>
      <c r="G52" s="401"/>
      <c r="H52" s="65"/>
      <c r="I52" s="65"/>
      <c r="J52" s="65"/>
      <c r="K52" s="65"/>
      <c r="L52" s="65"/>
      <c r="M52" s="65"/>
      <c r="N52" s="65"/>
      <c r="O52" s="65"/>
      <c r="P52" s="65"/>
      <c r="Q52" s="65"/>
      <c r="R52" s="65"/>
      <c r="S52" s="65"/>
      <c r="T52" s="65"/>
      <c r="U52" s="65"/>
      <c r="V52" s="65"/>
      <c r="W52" s="65"/>
      <c r="X52" s="65"/>
      <c r="Y52" s="65"/>
      <c r="Z52" s="66"/>
    </row>
    <row r="53" spans="1:26" ht="12.75" customHeight="1" outlineLevel="1" x14ac:dyDescent="0.2">
      <c r="A53" s="6" t="s">
        <v>1</v>
      </c>
      <c r="B53" s="6" t="s">
        <v>2</v>
      </c>
      <c r="C53" s="7" t="s">
        <v>3</v>
      </c>
      <c r="D53" s="8" t="s">
        <v>4</v>
      </c>
      <c r="E53" s="8" t="s">
        <v>146</v>
      </c>
      <c r="F53" s="47" t="s">
        <v>7</v>
      </c>
      <c r="G53" s="8" t="s">
        <v>147</v>
      </c>
      <c r="H53" s="65"/>
      <c r="I53" s="65"/>
      <c r="J53" s="65"/>
      <c r="K53" s="65"/>
      <c r="L53" s="65"/>
      <c r="M53" s="65"/>
      <c r="N53" s="65"/>
      <c r="O53" s="65"/>
      <c r="P53" s="65"/>
      <c r="Q53" s="65"/>
      <c r="R53" s="65"/>
      <c r="S53" s="65"/>
      <c r="T53" s="65"/>
      <c r="U53" s="65"/>
      <c r="V53" s="65"/>
      <c r="W53" s="65"/>
      <c r="X53" s="65"/>
      <c r="Y53" s="65"/>
      <c r="Z53" s="66"/>
    </row>
    <row r="54" spans="1:26" ht="12.75" customHeight="1" outlineLevel="1" x14ac:dyDescent="0.2">
      <c r="A54" s="106">
        <v>1</v>
      </c>
      <c r="B54" s="107"/>
      <c r="C54" s="108" t="s">
        <v>148</v>
      </c>
      <c r="D54" s="109"/>
      <c r="E54" s="110"/>
      <c r="F54" s="64"/>
      <c r="G54" s="64"/>
      <c r="H54" s="65"/>
      <c r="I54" s="65"/>
      <c r="J54" s="65"/>
      <c r="K54" s="65"/>
      <c r="L54" s="65"/>
      <c r="M54" s="65"/>
      <c r="N54" s="65"/>
      <c r="O54" s="65"/>
      <c r="P54" s="65"/>
      <c r="Q54" s="65"/>
      <c r="R54" s="65"/>
      <c r="S54" s="65"/>
      <c r="T54" s="65"/>
      <c r="U54" s="65"/>
      <c r="V54" s="65"/>
      <c r="W54" s="65"/>
      <c r="X54" s="65"/>
      <c r="Y54" s="65"/>
      <c r="Z54" s="66"/>
    </row>
    <row r="55" spans="1:26" ht="12.75" customHeight="1" outlineLevel="1" x14ac:dyDescent="0.2">
      <c r="A55" s="60">
        <v>70020004</v>
      </c>
      <c r="B55" s="61" t="str">
        <f>VLOOKUP(A55,Preco.Unitario!$A$4:$G$104,2,FALSE)</f>
        <v>SABESP</v>
      </c>
      <c r="C55" s="67" t="str">
        <f>VLOOKUP(A55,Preco.Unitario!$A$4:$G$104,3,FALSE)</f>
        <v xml:space="preserve">SINALIZAÇÃO DE TRÁFEGO </v>
      </c>
      <c r="D55" s="62" t="str">
        <f>VLOOKUP(A55,Preco.Unitario!$A$4:$G$104,4,FALSE)</f>
        <v>m</v>
      </c>
      <c r="E55" s="63">
        <f>ROUNDUP(($D$4)*2+($D$5)*2,2)</f>
        <v>5</v>
      </c>
      <c r="F55" s="64">
        <f>VLOOKUP(A55,Preco.Unitario!$A$4:$G$104,7,FALSE)</f>
        <v>0</v>
      </c>
      <c r="G55" s="64">
        <f>E55*F55</f>
        <v>0</v>
      </c>
      <c r="H55" s="65"/>
      <c r="I55" s="65"/>
      <c r="J55" s="65"/>
      <c r="K55" s="65"/>
      <c r="L55" s="65"/>
      <c r="M55" s="65"/>
      <c r="N55" s="65"/>
      <c r="O55" s="65"/>
      <c r="P55" s="65"/>
      <c r="Q55" s="65"/>
      <c r="R55" s="65"/>
      <c r="S55" s="65"/>
      <c r="T55" s="65"/>
      <c r="U55" s="65"/>
      <c r="V55" s="65"/>
      <c r="W55" s="65"/>
      <c r="X55" s="65"/>
      <c r="Y55" s="65"/>
      <c r="Z55" s="66"/>
    </row>
    <row r="56" spans="1:26" ht="12.75" customHeight="1" outlineLevel="1" x14ac:dyDescent="0.2">
      <c r="A56" s="106">
        <v>2</v>
      </c>
      <c r="B56" s="107"/>
      <c r="C56" s="59" t="s">
        <v>149</v>
      </c>
      <c r="D56" s="109"/>
      <c r="E56" s="110"/>
      <c r="F56" s="64"/>
      <c r="G56" s="64"/>
      <c r="H56" s="65"/>
      <c r="I56" s="65"/>
      <c r="J56" s="65"/>
      <c r="K56" s="65"/>
      <c r="L56" s="65"/>
      <c r="M56" s="65"/>
      <c r="N56" s="65"/>
      <c r="O56" s="65"/>
      <c r="P56" s="65"/>
      <c r="Q56" s="65"/>
      <c r="R56" s="65"/>
      <c r="S56" s="65"/>
      <c r="T56" s="65"/>
      <c r="U56" s="65"/>
      <c r="V56" s="65"/>
      <c r="W56" s="65"/>
      <c r="X56" s="65"/>
      <c r="Y56" s="65"/>
      <c r="Z56" s="66"/>
    </row>
    <row r="57" spans="1:26" ht="12.75" customHeight="1" outlineLevel="1" x14ac:dyDescent="0.2">
      <c r="A57" s="60">
        <v>70030042</v>
      </c>
      <c r="B57" s="61" t="str">
        <f>VLOOKUP(A57,Preco.Unitario!$A$4:$G$104,2,FALSE)</f>
        <v>SABESP</v>
      </c>
      <c r="C57" s="56" t="str">
        <f>VLOOKUP(A57,Preco.Unitario!$A$4:$G$104,3,FALSE)</f>
        <v>ESCAVAÇÃO MECANIZADA DE ÁREA EM SOLO NÃO ROCHOSO</v>
      </c>
      <c r="D57" s="62" t="str">
        <f>VLOOKUP(A57,Preco.Unitario!$A$4:$G$104,4,FALSE)</f>
        <v>m³</v>
      </c>
      <c r="E57" s="63">
        <f>$D$4*$D$5*$D$6</f>
        <v>2.25</v>
      </c>
      <c r="F57" s="64">
        <f>VLOOKUP(A57,Preco.Unitario!$A$4:$G$104,7,FALSE)</f>
        <v>0</v>
      </c>
      <c r="G57" s="64">
        <f t="shared" ref="G57:G61" si="4">E57*F57</f>
        <v>0</v>
      </c>
      <c r="H57" s="65"/>
      <c r="I57" s="65"/>
      <c r="J57" s="65"/>
      <c r="K57" s="65"/>
      <c r="L57" s="65"/>
      <c r="M57" s="65"/>
      <c r="N57" s="65"/>
      <c r="O57" s="65"/>
      <c r="P57" s="65"/>
      <c r="Q57" s="65"/>
      <c r="R57" s="65"/>
      <c r="S57" s="65"/>
      <c r="T57" s="65"/>
      <c r="U57" s="65"/>
      <c r="V57" s="65"/>
      <c r="W57" s="65"/>
      <c r="X57" s="65"/>
      <c r="Y57" s="65"/>
      <c r="Z57" s="66"/>
    </row>
    <row r="58" spans="1:26" ht="12.75" customHeight="1" outlineLevel="1" x14ac:dyDescent="0.2">
      <c r="A58" s="60">
        <v>70030090</v>
      </c>
      <c r="B58" s="61" t="str">
        <f>VLOOKUP(A58,Preco.Unitario!$A$4:$G$104,2,FALSE)</f>
        <v>SABESP</v>
      </c>
      <c r="C58" s="56" t="str">
        <f>VLOOKUP(A58,Preco.Unitario!$A$4:$G$104,3,FALSE)</f>
        <v>CARGA E DESCARGA - SOLO (A)</v>
      </c>
      <c r="D58" s="62" t="str">
        <f>VLOOKUP(A58,Preco.Unitario!$A$4:$G$104,4,FALSE)</f>
        <v>m³</v>
      </c>
      <c r="E58" s="63">
        <f>E57</f>
        <v>2.25</v>
      </c>
      <c r="F58" s="64">
        <f>VLOOKUP(A58,Preco.Unitario!$A$4:$G$104,7,FALSE)</f>
        <v>0</v>
      </c>
      <c r="G58" s="64">
        <f t="shared" si="4"/>
        <v>0</v>
      </c>
      <c r="H58" s="65"/>
      <c r="I58" s="65"/>
      <c r="J58" s="65"/>
      <c r="K58" s="65"/>
      <c r="L58" s="65"/>
      <c r="M58" s="65"/>
      <c r="N58" s="65"/>
      <c r="O58" s="65"/>
      <c r="P58" s="65"/>
      <c r="Q58" s="65"/>
      <c r="R58" s="65"/>
      <c r="S58" s="65"/>
      <c r="T58" s="65"/>
      <c r="U58" s="65"/>
      <c r="V58" s="65"/>
      <c r="W58" s="65"/>
      <c r="X58" s="65"/>
      <c r="Y58" s="65"/>
      <c r="Z58" s="66"/>
    </row>
    <row r="59" spans="1:26" ht="12.75" customHeight="1" outlineLevel="1" x14ac:dyDescent="0.2">
      <c r="A59" s="60">
        <v>70030091</v>
      </c>
      <c r="B59" s="61" t="str">
        <f>VLOOKUP(A59,Preco.Unitario!$A$4:$G$104,2,FALSE)</f>
        <v>SABESP</v>
      </c>
      <c r="C59" s="56" t="str">
        <f>VLOOKUP(A59,Preco.Unitario!$A$4:$G$104,3,FALSE)</f>
        <v>TRANSPORTE DE MATERIAL ESCAVADO - SOLO (A)  - PERCURSO DE 10KM</v>
      </c>
      <c r="D59" s="62" t="str">
        <f>VLOOKUP(A59,Preco.Unitario!$A$4:$G$104,4,FALSE)</f>
        <v>m³Q</v>
      </c>
      <c r="E59" s="63">
        <f>E57*10</f>
        <v>22.5</v>
      </c>
      <c r="F59" s="64">
        <f>VLOOKUP(A59,Preco.Unitario!$A$4:$G$104,7,FALSE)</f>
        <v>0</v>
      </c>
      <c r="G59" s="64">
        <f t="shared" si="4"/>
        <v>0</v>
      </c>
      <c r="H59" s="65"/>
      <c r="I59" s="65"/>
      <c r="J59" s="65"/>
      <c r="K59" s="65"/>
      <c r="L59" s="65"/>
      <c r="M59" s="65"/>
      <c r="N59" s="65"/>
      <c r="O59" s="65"/>
      <c r="P59" s="65"/>
      <c r="Q59" s="65"/>
      <c r="R59" s="65"/>
      <c r="S59" s="65"/>
      <c r="T59" s="65"/>
      <c r="U59" s="65"/>
      <c r="V59" s="65"/>
      <c r="W59" s="65"/>
      <c r="X59" s="65"/>
      <c r="Y59" s="65"/>
      <c r="Z59" s="66"/>
    </row>
    <row r="60" spans="1:26" ht="12.75" customHeight="1" outlineLevel="1" x14ac:dyDescent="0.2">
      <c r="A60" s="60">
        <v>70030031</v>
      </c>
      <c r="B60" s="61" t="str">
        <f>VLOOKUP(A60,Preco.Unitario!$A$4:$G$104,2,FALSE)</f>
        <v>SABESP</v>
      </c>
      <c r="C60" s="56" t="str">
        <f>VLOOKUP(A60,Preco.Unitario!$A$4:$G$104,3,FALSE)</f>
        <v>ATERRO DE VALAS, POÇOS E CAVAS COMPACTADO MECANICAMENTE, SEM CONTROLE DO G.C. (C)</v>
      </c>
      <c r="D60" s="62" t="str">
        <f>VLOOKUP(A60,Preco.Unitario!$A$4:$G$104,4,FALSE)</f>
        <v>m³</v>
      </c>
      <c r="E60" s="63">
        <f>E57</f>
        <v>2.25</v>
      </c>
      <c r="F60" s="64">
        <f>VLOOKUP(A60,Preco.Unitario!$A$4:$G$104,7,FALSE)</f>
        <v>0</v>
      </c>
      <c r="G60" s="64">
        <f t="shared" si="4"/>
        <v>0</v>
      </c>
      <c r="H60" s="65"/>
      <c r="I60" s="65"/>
      <c r="J60" s="65"/>
      <c r="K60" s="65"/>
      <c r="L60" s="65"/>
      <c r="M60" s="65"/>
      <c r="N60" s="65"/>
      <c r="O60" s="65"/>
      <c r="P60" s="65"/>
      <c r="Q60" s="65"/>
      <c r="R60" s="65"/>
      <c r="S60" s="65"/>
      <c r="T60" s="65"/>
      <c r="U60" s="65"/>
      <c r="V60" s="65"/>
      <c r="W60" s="65"/>
      <c r="X60" s="65"/>
      <c r="Y60" s="65"/>
      <c r="Z60" s="66"/>
    </row>
    <row r="61" spans="1:26" ht="12.75" customHeight="1" outlineLevel="1" x14ac:dyDescent="0.2">
      <c r="A61" s="60">
        <v>70030044</v>
      </c>
      <c r="B61" s="61" t="str">
        <f>VLOOKUP(A61,Preco.Unitario!$A$4:$G$104,2,FALSE)</f>
        <v>SABESP</v>
      </c>
      <c r="C61" s="67" t="str">
        <f>VLOOKUP(A61,Preco.Unitario!$A$4:$G$104,3,FALSE)</f>
        <v>ESCAVAÇÃO EM JAZIDA DE SOLO</v>
      </c>
      <c r="D61" s="62" t="str">
        <f>VLOOKUP(A61,Preco.Unitario!$A$4:$G$104,4,FALSE)</f>
        <v>m³</v>
      </c>
      <c r="E61" s="63">
        <f>E57</f>
        <v>2.25</v>
      </c>
      <c r="F61" s="64">
        <f>VLOOKUP(A61,Preco.Unitario!$A$4:$G$104,7,FALSE)</f>
        <v>0</v>
      </c>
      <c r="G61" s="64">
        <f t="shared" si="4"/>
        <v>0</v>
      </c>
      <c r="H61" s="65"/>
      <c r="I61" s="65"/>
      <c r="J61" s="65"/>
      <c r="K61" s="65"/>
      <c r="L61" s="65"/>
      <c r="M61" s="65"/>
      <c r="N61" s="65"/>
      <c r="O61" s="65"/>
      <c r="P61" s="65"/>
      <c r="Q61" s="65"/>
      <c r="R61" s="65"/>
      <c r="S61" s="65"/>
      <c r="T61" s="65"/>
      <c r="U61" s="65"/>
      <c r="V61" s="65"/>
      <c r="W61" s="65"/>
      <c r="X61" s="65"/>
      <c r="Y61" s="65"/>
      <c r="Z61" s="66"/>
    </row>
    <row r="62" spans="1:26" ht="12.75" customHeight="1" outlineLevel="1" x14ac:dyDescent="0.2">
      <c r="A62" s="106">
        <v>3</v>
      </c>
      <c r="B62" s="107"/>
      <c r="C62" s="59" t="s">
        <v>204</v>
      </c>
      <c r="D62" s="109"/>
      <c r="E62" s="63"/>
      <c r="F62" s="64"/>
      <c r="G62" s="64"/>
      <c r="H62" s="65"/>
      <c r="I62" s="65"/>
      <c r="J62" s="65"/>
      <c r="K62" s="65"/>
      <c r="L62" s="65"/>
      <c r="M62" s="65"/>
      <c r="N62" s="65"/>
      <c r="O62" s="65"/>
      <c r="P62" s="65"/>
      <c r="Q62" s="65"/>
      <c r="R62" s="65"/>
      <c r="S62" s="65"/>
      <c r="T62" s="65"/>
      <c r="U62" s="65"/>
      <c r="V62" s="65"/>
      <c r="W62" s="65"/>
      <c r="X62" s="65"/>
      <c r="Y62" s="65"/>
      <c r="Z62" s="66"/>
    </row>
    <row r="63" spans="1:26" ht="12.75" customHeight="1" outlineLevel="1" x14ac:dyDescent="0.2">
      <c r="A63" s="60">
        <v>70040002</v>
      </c>
      <c r="B63" s="61" t="str">
        <f>VLOOKUP(A63,Preco.Unitario!$A$4:$G$104,2,FALSE)</f>
        <v>SABESP</v>
      </c>
      <c r="C63" s="67" t="str">
        <f>VLOOKUP(A63,Preco.Unitario!$A$4:$G$104,3,FALSE)</f>
        <v>ESCORAMENTO DESCONTÍNUO (A)</v>
      </c>
      <c r="D63" s="62" t="s">
        <v>36</v>
      </c>
      <c r="E63" s="63">
        <f>$D$6*$D$4*2</f>
        <v>4.5</v>
      </c>
      <c r="F63" s="64">
        <f>VLOOKUP(A63,Preco.Unitario!$A$4:$G$104,7,FALSE)</f>
        <v>0</v>
      </c>
      <c r="G63" s="64">
        <f>E63*F63</f>
        <v>0</v>
      </c>
      <c r="H63" s="65"/>
      <c r="I63" s="65"/>
      <c r="J63" s="65"/>
      <c r="K63" s="65"/>
      <c r="L63" s="65"/>
      <c r="M63" s="65"/>
      <c r="N63" s="65"/>
      <c r="O63" s="65"/>
      <c r="P63" s="65"/>
      <c r="Q63" s="65"/>
      <c r="R63" s="65"/>
      <c r="S63" s="65"/>
      <c r="T63" s="65"/>
      <c r="U63" s="65"/>
      <c r="V63" s="65"/>
      <c r="W63" s="65"/>
      <c r="X63" s="65"/>
      <c r="Y63" s="65"/>
      <c r="Z63" s="66"/>
    </row>
    <row r="64" spans="1:26" ht="12.75" customHeight="1" outlineLevel="1" x14ac:dyDescent="0.2">
      <c r="A64" s="106">
        <v>4</v>
      </c>
      <c r="B64" s="106"/>
      <c r="C64" s="59" t="s">
        <v>150</v>
      </c>
      <c r="D64" s="109"/>
      <c r="E64" s="110"/>
      <c r="F64" s="64"/>
      <c r="G64" s="64"/>
      <c r="H64" s="65"/>
      <c r="I64" s="65"/>
      <c r="J64" s="65"/>
      <c r="K64" s="65"/>
      <c r="L64" s="65"/>
      <c r="M64" s="65"/>
      <c r="N64" s="65"/>
      <c r="O64" s="65"/>
      <c r="P64" s="65"/>
      <c r="Q64" s="65"/>
      <c r="R64" s="65"/>
      <c r="S64" s="65"/>
      <c r="T64" s="65"/>
      <c r="U64" s="65"/>
      <c r="V64" s="65"/>
      <c r="W64" s="65"/>
      <c r="X64" s="65"/>
      <c r="Y64" s="65"/>
      <c r="Z64" s="66"/>
    </row>
    <row r="65" spans="1:26" ht="11.25" customHeight="1" outlineLevel="1" x14ac:dyDescent="0.2">
      <c r="A65" s="73" t="s">
        <v>125</v>
      </c>
      <c r="B65" s="68" t="str">
        <f>VLOOKUP(A65,Preco.Unitario!$A$4:$G$104,2,FALSE)</f>
        <v>SABESP INSUMO</v>
      </c>
      <c r="C65" s="20" t="str">
        <f>VLOOKUP(A65,Preco.Unitario!$A$4:$G$104,3,FALSE)</f>
        <v>ENCANADOR</v>
      </c>
      <c r="D65" s="69" t="str">
        <f>VLOOKUP(A65,Preco.Unitario!$A$4:$G$104,4,FALSE)</f>
        <v>H</v>
      </c>
      <c r="E65" s="74">
        <f>D9</f>
        <v>5</v>
      </c>
      <c r="F65" s="71">
        <f>VLOOKUP(A65,Preco.Unitario!$A$4:$G$104,7,FALSE)</f>
        <v>0</v>
      </c>
      <c r="G65" s="71">
        <f t="shared" ref="G65:G67" si="5">E65*F65</f>
        <v>0</v>
      </c>
      <c r="H65" s="39"/>
      <c r="I65" s="39"/>
      <c r="J65" s="39"/>
      <c r="K65" s="39"/>
      <c r="L65" s="39"/>
      <c r="M65" s="39"/>
      <c r="N65" s="39"/>
      <c r="O65" s="39"/>
      <c r="P65" s="39"/>
      <c r="Q65" s="39"/>
      <c r="R65" s="39"/>
      <c r="S65" s="39"/>
      <c r="T65" s="39"/>
      <c r="U65" s="39"/>
      <c r="V65" s="39"/>
      <c r="W65" s="39"/>
      <c r="X65" s="39"/>
      <c r="Y65" s="39"/>
      <c r="Z65" s="28"/>
    </row>
    <row r="66" spans="1:26" ht="11.25" customHeight="1" outlineLevel="1" x14ac:dyDescent="0.2">
      <c r="A66" s="73" t="s">
        <v>123</v>
      </c>
      <c r="B66" s="68" t="str">
        <f>VLOOKUP(A66,Preco.Unitario!$A$4:$G$104,2,FALSE)</f>
        <v>SABESP INSUMO</v>
      </c>
      <c r="C66" s="20" t="str">
        <f>VLOOKUP(A66,Preco.Unitario!$A$4:$G$104,3,FALSE)</f>
        <v>AJUDANTE</v>
      </c>
      <c r="D66" s="69" t="str">
        <f>VLOOKUP(A66,Preco.Unitario!$A$4:$G$104,4,FALSE)</f>
        <v>H</v>
      </c>
      <c r="E66" s="74">
        <f>E65</f>
        <v>5</v>
      </c>
      <c r="F66" s="71">
        <f>VLOOKUP(A66,Preco.Unitario!$A$4:$G$104,7,FALSE)</f>
        <v>0</v>
      </c>
      <c r="G66" s="71">
        <f t="shared" si="5"/>
        <v>0</v>
      </c>
      <c r="H66" s="39"/>
      <c r="I66" s="39"/>
      <c r="J66" s="39"/>
      <c r="K66" s="39"/>
      <c r="L66" s="39"/>
      <c r="M66" s="39"/>
      <c r="N66" s="39"/>
      <c r="O66" s="39"/>
      <c r="P66" s="39"/>
      <c r="Q66" s="39"/>
      <c r="R66" s="39"/>
      <c r="S66" s="39"/>
      <c r="T66" s="39"/>
      <c r="U66" s="39"/>
      <c r="V66" s="39"/>
      <c r="W66" s="39"/>
      <c r="X66" s="39"/>
      <c r="Y66" s="39"/>
      <c r="Z66" s="28"/>
    </row>
    <row r="67" spans="1:26" ht="11.25" customHeight="1" outlineLevel="1" x14ac:dyDescent="0.2">
      <c r="A67" s="75" t="s">
        <v>114</v>
      </c>
      <c r="B67" s="68" t="str">
        <f>VLOOKUP(A67,Preco.Unitario!$A$4:$G$104,2,FALSE)</f>
        <v>SABESP INSUMO</v>
      </c>
      <c r="C67" s="20" t="str">
        <f>VLOOKUP(A67,Preco.Unitario!$A$4:$G$104,3,FALSE)</f>
        <v>CAMINHÃO - CARROCERIA FIXA ABERTA DE MADEIRA COM CAPACIDADE 5 T *160CV - À DISPOSIÇÃO</v>
      </c>
      <c r="D67" s="69" t="str">
        <f>VLOOKUP(A67,Preco.Unitario!$A$4:$G$104,4,FALSE)</f>
        <v>H</v>
      </c>
      <c r="E67" s="74">
        <f>E65</f>
        <v>5</v>
      </c>
      <c r="F67" s="71">
        <f>VLOOKUP(A67,Preco.Unitario!$A$4:$G$104,7,FALSE)</f>
        <v>0</v>
      </c>
      <c r="G67" s="71">
        <f t="shared" si="5"/>
        <v>0</v>
      </c>
      <c r="H67" s="39"/>
      <c r="I67" s="39"/>
      <c r="J67" s="39"/>
      <c r="K67" s="39"/>
      <c r="L67" s="39"/>
      <c r="M67" s="39"/>
      <c r="N67" s="39"/>
      <c r="O67" s="39"/>
      <c r="P67" s="39"/>
      <c r="Q67" s="39"/>
      <c r="R67" s="39"/>
      <c r="S67" s="39"/>
      <c r="T67" s="39"/>
      <c r="U67" s="39"/>
      <c r="V67" s="39"/>
      <c r="W67" s="39"/>
      <c r="X67" s="39"/>
      <c r="Y67" s="39"/>
      <c r="Z67" s="28"/>
    </row>
    <row r="68" spans="1:26" ht="12.75" customHeight="1" outlineLevel="1" x14ac:dyDescent="0.2">
      <c r="A68" s="106">
        <v>5</v>
      </c>
      <c r="B68" s="106"/>
      <c r="C68" s="59" t="s">
        <v>151</v>
      </c>
      <c r="D68" s="109"/>
      <c r="E68" s="110"/>
      <c r="F68" s="64"/>
      <c r="G68" s="64"/>
      <c r="H68" s="65"/>
      <c r="I68" s="65"/>
      <c r="J68" s="65"/>
      <c r="K68" s="65"/>
      <c r="L68" s="65"/>
      <c r="M68" s="65"/>
      <c r="N68" s="65"/>
      <c r="O68" s="65"/>
      <c r="P68" s="65"/>
      <c r="Q68" s="65"/>
      <c r="R68" s="65"/>
      <c r="S68" s="65"/>
      <c r="T68" s="65"/>
      <c r="U68" s="65"/>
      <c r="V68" s="65"/>
      <c r="W68" s="65"/>
      <c r="X68" s="65"/>
      <c r="Y68" s="65"/>
      <c r="Z68" s="66"/>
    </row>
    <row r="69" spans="1:26" ht="12.75" customHeight="1" outlineLevel="1" x14ac:dyDescent="0.2">
      <c r="A69" s="60">
        <v>70050001</v>
      </c>
      <c r="B69" s="61" t="str">
        <f>VLOOKUP(A69,Preco.Unitario!$A$4:$G$104,2,FALSE)</f>
        <v>SABESP</v>
      </c>
      <c r="C69" s="67" t="str">
        <f>VLOOKUP(A69,Preco.Unitario!$A$4:$G$104,3,FALSE)</f>
        <v>ESGOTAMENTO COM BOMBAS DE SUPERFÍCIE OU SUBMERSAS</v>
      </c>
      <c r="D69" s="62" t="str">
        <f>VLOOKUP(A69,Preco.Unitario!$A$4:$G$104,4,FALSE)</f>
        <v>HPH</v>
      </c>
      <c r="E69" s="63">
        <v>1</v>
      </c>
      <c r="F69" s="64">
        <f>VLOOKUP(A69,Preco.Unitario!$A$4:$G$104,7,FALSE)</f>
        <v>0</v>
      </c>
      <c r="G69" s="64">
        <f>E69*F69</f>
        <v>0</v>
      </c>
      <c r="H69" s="65"/>
      <c r="I69" s="65"/>
      <c r="J69" s="65"/>
      <c r="K69" s="65"/>
      <c r="L69" s="65"/>
      <c r="M69" s="65"/>
      <c r="N69" s="65"/>
      <c r="O69" s="65"/>
      <c r="P69" s="65"/>
      <c r="Q69" s="65"/>
      <c r="R69" s="65"/>
      <c r="S69" s="65"/>
      <c r="T69" s="65"/>
      <c r="U69" s="65"/>
      <c r="V69" s="65"/>
      <c r="W69" s="65"/>
      <c r="X69" s="65"/>
      <c r="Y69" s="65"/>
      <c r="Z69" s="66"/>
    </row>
    <row r="70" spans="1:26" ht="12.75" customHeight="1" outlineLevel="1" x14ac:dyDescent="0.2">
      <c r="A70" s="106">
        <v>6</v>
      </c>
      <c r="B70" s="106"/>
      <c r="C70" s="59" t="s">
        <v>152</v>
      </c>
      <c r="D70" s="109"/>
      <c r="E70" s="110"/>
      <c r="F70" s="64"/>
      <c r="G70" s="64"/>
      <c r="H70" s="65"/>
      <c r="I70" s="65"/>
      <c r="J70" s="65"/>
      <c r="K70" s="65"/>
      <c r="L70" s="65"/>
      <c r="M70" s="65"/>
      <c r="N70" s="65"/>
      <c r="O70" s="65"/>
      <c r="P70" s="65"/>
      <c r="Q70" s="65"/>
      <c r="R70" s="65"/>
      <c r="S70" s="65"/>
      <c r="T70" s="65"/>
      <c r="U70" s="65"/>
      <c r="V70" s="65"/>
      <c r="W70" s="65"/>
      <c r="X70" s="65"/>
      <c r="Y70" s="65"/>
      <c r="Z70" s="66"/>
    </row>
    <row r="71" spans="1:26" ht="12.75" customHeight="1" outlineLevel="1" x14ac:dyDescent="0.2">
      <c r="A71" s="60">
        <v>70010005</v>
      </c>
      <c r="B71" s="61" t="str">
        <f>VLOOKUP(A71,Preco.Unitario!$A$4:$G$104,2,FALSE)</f>
        <v>SABESP</v>
      </c>
      <c r="C71" s="67" t="str">
        <f>VLOOKUP(A71,Preco.Unitario!$A$4:$G$104,3,FALSE)</f>
        <v>CADASTRO DE REDES</v>
      </c>
      <c r="D71" s="62" t="str">
        <f>VLOOKUP(A71,Preco.Unitario!$A$4:$G$104,4,FALSE)</f>
        <v>m</v>
      </c>
      <c r="E71" s="63">
        <f>$D$5</f>
        <v>1</v>
      </c>
      <c r="F71" s="64">
        <f>VLOOKUP(A71,Preco.Unitario!$A$4:$G$104,7,FALSE)</f>
        <v>0</v>
      </c>
      <c r="G71" s="64">
        <f>E71*F71</f>
        <v>0</v>
      </c>
      <c r="H71" s="65"/>
      <c r="I71" s="65"/>
      <c r="J71" s="65"/>
      <c r="K71" s="65"/>
      <c r="L71" s="65"/>
      <c r="M71" s="65"/>
      <c r="N71" s="65"/>
      <c r="O71" s="65"/>
      <c r="P71" s="65"/>
      <c r="Q71" s="65"/>
      <c r="R71" s="65"/>
      <c r="S71" s="65"/>
      <c r="T71" s="65"/>
      <c r="U71" s="65"/>
      <c r="V71" s="65"/>
      <c r="W71" s="65"/>
      <c r="X71" s="65"/>
      <c r="Y71" s="65"/>
      <c r="Z71" s="66"/>
    </row>
    <row r="72" spans="1:26" ht="12.75" customHeight="1" x14ac:dyDescent="0.2">
      <c r="A72" s="180"/>
      <c r="B72" s="181"/>
      <c r="C72" s="447" t="s">
        <v>153</v>
      </c>
      <c r="D72" s="409"/>
      <c r="E72" s="409"/>
      <c r="F72" s="410"/>
      <c r="G72" s="182">
        <f>SUM(G54:G71)</f>
        <v>0</v>
      </c>
      <c r="H72" s="65"/>
      <c r="I72" s="65"/>
      <c r="J72" s="65"/>
      <c r="K72" s="65"/>
      <c r="L72" s="65"/>
      <c r="M72" s="65"/>
      <c r="N72" s="65"/>
      <c r="O72" s="65"/>
      <c r="P72" s="65"/>
      <c r="Q72" s="65"/>
      <c r="R72" s="65"/>
      <c r="S72" s="65"/>
      <c r="T72" s="65"/>
      <c r="U72" s="65"/>
      <c r="V72" s="65"/>
      <c r="W72" s="65"/>
      <c r="X72" s="65"/>
      <c r="Y72" s="65"/>
      <c r="Z72" s="66"/>
    </row>
    <row r="73" spans="1:26" ht="12.75" customHeight="1" x14ac:dyDescent="0.2">
      <c r="A73" s="118"/>
      <c r="B73" s="118"/>
      <c r="C73" s="99"/>
      <c r="D73" s="119"/>
      <c r="E73" s="99"/>
      <c r="F73" s="99"/>
      <c r="G73" s="99"/>
      <c r="H73" s="99"/>
      <c r="I73" s="99"/>
      <c r="J73" s="99"/>
      <c r="K73" s="99"/>
      <c r="L73" s="99"/>
      <c r="M73" s="99"/>
      <c r="N73" s="99"/>
      <c r="O73" s="99"/>
      <c r="P73" s="99"/>
      <c r="Q73" s="99"/>
      <c r="R73" s="99"/>
      <c r="S73" s="99"/>
      <c r="T73" s="99"/>
      <c r="U73" s="99"/>
      <c r="V73" s="99"/>
      <c r="W73" s="99"/>
      <c r="X73" s="99"/>
      <c r="Y73" s="99"/>
      <c r="Z73" s="66"/>
    </row>
    <row r="74" spans="1:26" ht="12.75" customHeight="1" x14ac:dyDescent="0.2">
      <c r="A74" s="118"/>
      <c r="B74" s="118"/>
      <c r="C74" s="99"/>
      <c r="D74" s="119"/>
      <c r="E74" s="99"/>
      <c r="F74" s="99"/>
      <c r="G74" s="99"/>
      <c r="H74" s="99"/>
      <c r="I74" s="99"/>
      <c r="J74" s="99"/>
      <c r="K74" s="99"/>
      <c r="L74" s="99"/>
      <c r="M74" s="99"/>
      <c r="N74" s="99"/>
      <c r="O74" s="99"/>
      <c r="P74" s="99"/>
      <c r="Q74" s="99"/>
      <c r="R74" s="99"/>
      <c r="S74" s="99"/>
      <c r="T74" s="99"/>
      <c r="U74" s="99"/>
      <c r="V74" s="99"/>
      <c r="W74" s="99"/>
      <c r="X74" s="99"/>
      <c r="Y74" s="99"/>
      <c r="Z74" s="66"/>
    </row>
    <row r="75" spans="1:26" ht="12.75" customHeight="1" x14ac:dyDescent="0.2">
      <c r="A75" s="118"/>
      <c r="B75" s="118"/>
      <c r="C75" s="99"/>
      <c r="D75" s="119"/>
      <c r="E75" s="99"/>
      <c r="F75" s="99"/>
      <c r="G75" s="99"/>
      <c r="H75" s="99"/>
      <c r="I75" s="99"/>
      <c r="J75" s="99"/>
      <c r="K75" s="99"/>
      <c r="L75" s="99"/>
      <c r="M75" s="99"/>
      <c r="N75" s="99"/>
      <c r="O75" s="99"/>
      <c r="P75" s="99"/>
      <c r="Q75" s="99"/>
      <c r="R75" s="99"/>
      <c r="S75" s="99"/>
      <c r="T75" s="99"/>
      <c r="U75" s="99"/>
      <c r="V75" s="99"/>
      <c r="W75" s="99"/>
      <c r="X75" s="99"/>
      <c r="Y75" s="99"/>
      <c r="Z75" s="66"/>
    </row>
    <row r="76" spans="1:26" ht="12.75" customHeight="1" x14ac:dyDescent="0.2">
      <c r="A76" s="118"/>
      <c r="B76" s="118"/>
      <c r="C76" s="99"/>
      <c r="D76" s="119"/>
      <c r="E76" s="99"/>
      <c r="F76" s="99"/>
      <c r="G76" s="99"/>
      <c r="H76" s="99"/>
      <c r="I76" s="99"/>
      <c r="J76" s="99"/>
      <c r="K76" s="99"/>
      <c r="L76" s="99"/>
      <c r="M76" s="99"/>
      <c r="N76" s="99"/>
      <c r="O76" s="99"/>
      <c r="P76" s="99"/>
      <c r="Q76" s="99"/>
      <c r="R76" s="99"/>
      <c r="S76" s="99"/>
      <c r="T76" s="99"/>
      <c r="U76" s="99"/>
      <c r="V76" s="99"/>
      <c r="W76" s="99"/>
      <c r="X76" s="99"/>
      <c r="Y76" s="99"/>
      <c r="Z76" s="66"/>
    </row>
    <row r="77" spans="1:26" ht="12.75" customHeight="1" x14ac:dyDescent="0.2">
      <c r="A77" s="118"/>
      <c r="B77" s="118"/>
      <c r="C77" s="99"/>
      <c r="D77" s="119"/>
      <c r="E77" s="99"/>
      <c r="F77" s="99"/>
      <c r="G77" s="99"/>
      <c r="H77" s="99"/>
      <c r="I77" s="99"/>
      <c r="J77" s="99"/>
      <c r="K77" s="99"/>
      <c r="L77" s="99"/>
      <c r="M77" s="99"/>
      <c r="N77" s="99"/>
      <c r="O77" s="99"/>
      <c r="P77" s="99"/>
      <c r="Q77" s="99"/>
      <c r="R77" s="99"/>
      <c r="S77" s="99"/>
      <c r="T77" s="99"/>
      <c r="U77" s="99"/>
      <c r="V77" s="99"/>
      <c r="W77" s="99"/>
      <c r="X77" s="99"/>
      <c r="Y77" s="99"/>
      <c r="Z77" s="66"/>
    </row>
    <row r="78" spans="1:26" ht="12.75" customHeight="1" x14ac:dyDescent="0.2">
      <c r="A78" s="118"/>
      <c r="B78" s="118"/>
      <c r="C78" s="99"/>
      <c r="D78" s="119"/>
      <c r="E78" s="99"/>
      <c r="F78" s="99"/>
      <c r="G78" s="99"/>
      <c r="H78" s="99"/>
      <c r="I78" s="99"/>
      <c r="J78" s="99"/>
      <c r="K78" s="99"/>
      <c r="L78" s="99"/>
      <c r="M78" s="99"/>
      <c r="N78" s="99"/>
      <c r="O78" s="99"/>
      <c r="P78" s="99"/>
      <c r="Q78" s="99"/>
      <c r="R78" s="99"/>
      <c r="S78" s="99"/>
      <c r="T78" s="99"/>
      <c r="U78" s="99"/>
      <c r="V78" s="99"/>
      <c r="W78" s="99"/>
      <c r="X78" s="99"/>
      <c r="Y78" s="99"/>
      <c r="Z78" s="66"/>
    </row>
    <row r="79" spans="1:26" ht="12.75" customHeight="1" x14ac:dyDescent="0.2">
      <c r="A79" s="118"/>
      <c r="B79" s="118"/>
      <c r="C79" s="99"/>
      <c r="D79" s="119"/>
      <c r="E79" s="99"/>
      <c r="F79" s="99"/>
      <c r="G79" s="99"/>
      <c r="H79" s="99"/>
      <c r="I79" s="99"/>
      <c r="J79" s="99"/>
      <c r="K79" s="99"/>
      <c r="L79" s="99"/>
      <c r="M79" s="99"/>
      <c r="N79" s="99"/>
      <c r="O79" s="99"/>
      <c r="P79" s="99"/>
      <c r="Q79" s="99"/>
      <c r="R79" s="99"/>
      <c r="S79" s="99"/>
      <c r="T79" s="99"/>
      <c r="U79" s="99"/>
      <c r="V79" s="99"/>
      <c r="W79" s="99"/>
      <c r="X79" s="99"/>
      <c r="Y79" s="99"/>
      <c r="Z79" s="66"/>
    </row>
    <row r="80" spans="1:26" ht="12.75" customHeight="1" x14ac:dyDescent="0.2">
      <c r="A80" s="118"/>
      <c r="B80" s="118"/>
      <c r="C80" s="99"/>
      <c r="D80" s="119"/>
      <c r="E80" s="99"/>
      <c r="F80" s="99"/>
      <c r="G80" s="99"/>
      <c r="H80" s="99"/>
      <c r="I80" s="99"/>
      <c r="J80" s="99"/>
      <c r="K80" s="99"/>
      <c r="L80" s="99"/>
      <c r="M80" s="99"/>
      <c r="N80" s="99"/>
      <c r="O80" s="99"/>
      <c r="P80" s="99"/>
      <c r="Q80" s="99"/>
      <c r="R80" s="99"/>
      <c r="S80" s="99"/>
      <c r="T80" s="99"/>
      <c r="U80" s="99"/>
      <c r="V80" s="99"/>
      <c r="W80" s="99"/>
      <c r="X80" s="99"/>
      <c r="Y80" s="99"/>
      <c r="Z80" s="66"/>
    </row>
    <row r="81" spans="1:26" ht="12.75" customHeight="1" x14ac:dyDescent="0.2">
      <c r="A81" s="118"/>
      <c r="B81" s="118"/>
      <c r="C81" s="99"/>
      <c r="D81" s="119"/>
      <c r="E81" s="99"/>
      <c r="F81" s="99"/>
      <c r="G81" s="99"/>
      <c r="H81" s="99"/>
      <c r="I81" s="99"/>
      <c r="J81" s="99"/>
      <c r="K81" s="99"/>
      <c r="L81" s="99"/>
      <c r="M81" s="99"/>
      <c r="N81" s="99"/>
      <c r="O81" s="99"/>
      <c r="P81" s="99"/>
      <c r="Q81" s="99"/>
      <c r="R81" s="99"/>
      <c r="S81" s="99"/>
      <c r="T81" s="99"/>
      <c r="U81" s="99"/>
      <c r="V81" s="99"/>
      <c r="W81" s="99"/>
      <c r="X81" s="99"/>
      <c r="Y81" s="99"/>
      <c r="Z81" s="66"/>
    </row>
    <row r="82" spans="1:26" ht="12.75" customHeight="1" x14ac:dyDescent="0.2">
      <c r="A82" s="118"/>
      <c r="B82" s="118"/>
      <c r="C82" s="99"/>
      <c r="D82" s="119"/>
      <c r="E82" s="99"/>
      <c r="F82" s="99"/>
      <c r="G82" s="99"/>
      <c r="H82" s="99"/>
      <c r="I82" s="99"/>
      <c r="J82" s="99"/>
      <c r="K82" s="99"/>
      <c r="L82" s="99"/>
      <c r="M82" s="99"/>
      <c r="N82" s="99"/>
      <c r="O82" s="99"/>
      <c r="P82" s="99"/>
      <c r="Q82" s="99"/>
      <c r="R82" s="99"/>
      <c r="S82" s="99"/>
      <c r="T82" s="99"/>
      <c r="U82" s="99"/>
      <c r="V82" s="99"/>
      <c r="W82" s="99"/>
      <c r="X82" s="99"/>
      <c r="Y82" s="99"/>
      <c r="Z82" s="66"/>
    </row>
    <row r="83" spans="1:26" ht="12.75" customHeight="1" x14ac:dyDescent="0.2">
      <c r="A83" s="118"/>
      <c r="B83" s="118"/>
      <c r="C83" s="99"/>
      <c r="D83" s="119"/>
      <c r="E83" s="99"/>
      <c r="F83" s="99"/>
      <c r="G83" s="99"/>
      <c r="H83" s="99"/>
      <c r="I83" s="99"/>
      <c r="J83" s="99"/>
      <c r="K83" s="99"/>
      <c r="L83" s="99"/>
      <c r="M83" s="99"/>
      <c r="N83" s="99"/>
      <c r="O83" s="99"/>
      <c r="P83" s="99"/>
      <c r="Q83" s="99"/>
      <c r="R83" s="99"/>
      <c r="S83" s="99"/>
      <c r="T83" s="99"/>
      <c r="U83" s="99"/>
      <c r="V83" s="99"/>
      <c r="W83" s="99"/>
      <c r="X83" s="99"/>
      <c r="Y83" s="99"/>
      <c r="Z83" s="66"/>
    </row>
    <row r="84" spans="1:26" ht="12.75" customHeight="1" x14ac:dyDescent="0.2">
      <c r="A84" s="118"/>
      <c r="B84" s="118"/>
      <c r="C84" s="99"/>
      <c r="D84" s="119"/>
      <c r="E84" s="99"/>
      <c r="F84" s="99"/>
      <c r="G84" s="99"/>
      <c r="H84" s="99"/>
      <c r="I84" s="99"/>
      <c r="J84" s="99"/>
      <c r="K84" s="99"/>
      <c r="L84" s="99"/>
      <c r="M84" s="99"/>
      <c r="N84" s="99"/>
      <c r="O84" s="99"/>
      <c r="P84" s="99"/>
      <c r="Q84" s="99"/>
      <c r="R84" s="99"/>
      <c r="S84" s="99"/>
      <c r="T84" s="99"/>
      <c r="U84" s="99"/>
      <c r="V84" s="99"/>
      <c r="W84" s="99"/>
      <c r="X84" s="99"/>
      <c r="Y84" s="99"/>
      <c r="Z84" s="66"/>
    </row>
    <row r="85" spans="1:26" ht="12.75" customHeight="1" x14ac:dyDescent="0.2">
      <c r="A85" s="118"/>
      <c r="B85" s="118"/>
      <c r="C85" s="99"/>
      <c r="D85" s="119"/>
      <c r="E85" s="99"/>
      <c r="F85" s="99"/>
      <c r="G85" s="99"/>
      <c r="H85" s="99"/>
      <c r="I85" s="99"/>
      <c r="J85" s="99"/>
      <c r="K85" s="99"/>
      <c r="L85" s="99"/>
      <c r="M85" s="99"/>
      <c r="N85" s="99"/>
      <c r="O85" s="99"/>
      <c r="P85" s="99"/>
      <c r="Q85" s="99"/>
      <c r="R85" s="99"/>
      <c r="S85" s="99"/>
      <c r="T85" s="99"/>
      <c r="U85" s="99"/>
      <c r="V85" s="99"/>
      <c r="W85" s="99"/>
      <c r="X85" s="99"/>
      <c r="Y85" s="99"/>
      <c r="Z85" s="66"/>
    </row>
    <row r="86" spans="1:26" ht="12.75" customHeight="1" x14ac:dyDescent="0.2">
      <c r="A86" s="118"/>
      <c r="B86" s="118"/>
      <c r="C86" s="99"/>
      <c r="D86" s="119"/>
      <c r="E86" s="99"/>
      <c r="F86" s="99"/>
      <c r="G86" s="99"/>
      <c r="H86" s="99"/>
      <c r="I86" s="99"/>
      <c r="J86" s="99"/>
      <c r="K86" s="99"/>
      <c r="L86" s="99"/>
      <c r="M86" s="99"/>
      <c r="N86" s="99"/>
      <c r="O86" s="99"/>
      <c r="P86" s="99"/>
      <c r="Q86" s="99"/>
      <c r="R86" s="99"/>
      <c r="S86" s="99"/>
      <c r="T86" s="99"/>
      <c r="U86" s="99"/>
      <c r="V86" s="99"/>
      <c r="W86" s="99"/>
      <c r="X86" s="99"/>
      <c r="Y86" s="99"/>
      <c r="Z86" s="66"/>
    </row>
    <row r="87" spans="1:26" ht="12.75" customHeight="1" x14ac:dyDescent="0.2">
      <c r="A87" s="118"/>
      <c r="B87" s="118"/>
      <c r="C87" s="99"/>
      <c r="D87" s="119"/>
      <c r="E87" s="99"/>
      <c r="F87" s="99"/>
      <c r="G87" s="99"/>
      <c r="H87" s="99"/>
      <c r="I87" s="99"/>
      <c r="J87" s="99"/>
      <c r="K87" s="99"/>
      <c r="L87" s="99"/>
      <c r="M87" s="99"/>
      <c r="N87" s="99"/>
      <c r="O87" s="99"/>
      <c r="P87" s="99"/>
      <c r="Q87" s="99"/>
      <c r="R87" s="99"/>
      <c r="S87" s="99"/>
      <c r="T87" s="99"/>
      <c r="U87" s="99"/>
      <c r="V87" s="99"/>
      <c r="W87" s="99"/>
      <c r="X87" s="99"/>
      <c r="Y87" s="99"/>
      <c r="Z87" s="66"/>
    </row>
    <row r="88" spans="1:26" ht="12.75" customHeight="1" x14ac:dyDescent="0.2">
      <c r="A88" s="118"/>
      <c r="B88" s="118"/>
      <c r="C88" s="99"/>
      <c r="D88" s="119"/>
      <c r="E88" s="99"/>
      <c r="F88" s="99"/>
      <c r="G88" s="99"/>
      <c r="H88" s="99"/>
      <c r="I88" s="99"/>
      <c r="J88" s="99"/>
      <c r="K88" s="99"/>
      <c r="L88" s="99"/>
      <c r="M88" s="99"/>
      <c r="N88" s="99"/>
      <c r="O88" s="99"/>
      <c r="P88" s="99"/>
      <c r="Q88" s="99"/>
      <c r="R88" s="99"/>
      <c r="S88" s="99"/>
      <c r="T88" s="99"/>
      <c r="U88" s="99"/>
      <c r="V88" s="99"/>
      <c r="W88" s="99"/>
      <c r="X88" s="99"/>
      <c r="Y88" s="99"/>
      <c r="Z88" s="66"/>
    </row>
    <row r="89" spans="1:26" ht="12.75" customHeight="1" x14ac:dyDescent="0.2">
      <c r="A89" s="118"/>
      <c r="B89" s="118"/>
      <c r="C89" s="99"/>
      <c r="D89" s="119"/>
      <c r="E89" s="99"/>
      <c r="F89" s="99"/>
      <c r="G89" s="99"/>
      <c r="H89" s="99"/>
      <c r="I89" s="99"/>
      <c r="J89" s="99"/>
      <c r="K89" s="99"/>
      <c r="L89" s="99"/>
      <c r="M89" s="99"/>
      <c r="N89" s="99"/>
      <c r="O89" s="99"/>
      <c r="P89" s="99"/>
      <c r="Q89" s="99"/>
      <c r="R89" s="99"/>
      <c r="S89" s="99"/>
      <c r="T89" s="99"/>
      <c r="U89" s="99"/>
      <c r="V89" s="99"/>
      <c r="W89" s="99"/>
      <c r="X89" s="99"/>
      <c r="Y89" s="99"/>
      <c r="Z89" s="66"/>
    </row>
    <row r="90" spans="1:26" ht="12.75" customHeight="1" x14ac:dyDescent="0.2">
      <c r="A90" s="118"/>
      <c r="B90" s="118"/>
      <c r="C90" s="99"/>
      <c r="D90" s="119"/>
      <c r="E90" s="99"/>
      <c r="F90" s="99"/>
      <c r="G90" s="99"/>
      <c r="H90" s="99"/>
      <c r="I90" s="99"/>
      <c r="J90" s="99"/>
      <c r="K90" s="99"/>
      <c r="L90" s="99"/>
      <c r="M90" s="99"/>
      <c r="N90" s="99"/>
      <c r="O90" s="99"/>
      <c r="P90" s="99"/>
      <c r="Q90" s="99"/>
      <c r="R90" s="99"/>
      <c r="S90" s="99"/>
      <c r="T90" s="99"/>
      <c r="U90" s="99"/>
      <c r="V90" s="99"/>
      <c r="W90" s="99"/>
      <c r="X90" s="99"/>
      <c r="Y90" s="99"/>
      <c r="Z90" s="66"/>
    </row>
    <row r="91" spans="1:26" ht="12.75" customHeight="1" x14ac:dyDescent="0.2">
      <c r="A91" s="118"/>
      <c r="B91" s="118"/>
      <c r="C91" s="99"/>
      <c r="D91" s="119"/>
      <c r="E91" s="99"/>
      <c r="F91" s="99"/>
      <c r="G91" s="99"/>
      <c r="H91" s="99"/>
      <c r="I91" s="99"/>
      <c r="J91" s="99"/>
      <c r="K91" s="99"/>
      <c r="L91" s="99"/>
      <c r="M91" s="99"/>
      <c r="N91" s="99"/>
      <c r="O91" s="99"/>
      <c r="P91" s="99"/>
      <c r="Q91" s="99"/>
      <c r="R91" s="99"/>
      <c r="S91" s="99"/>
      <c r="T91" s="99"/>
      <c r="U91" s="99"/>
      <c r="V91" s="99"/>
      <c r="W91" s="99"/>
      <c r="X91" s="99"/>
      <c r="Y91" s="99"/>
      <c r="Z91" s="66"/>
    </row>
    <row r="92" spans="1:26" ht="12.75" customHeight="1" x14ac:dyDescent="0.2">
      <c r="A92" s="118"/>
      <c r="B92" s="118"/>
      <c r="C92" s="99"/>
      <c r="D92" s="119"/>
      <c r="E92" s="99"/>
      <c r="F92" s="99"/>
      <c r="G92" s="99"/>
      <c r="H92" s="99"/>
      <c r="I92" s="99"/>
      <c r="J92" s="99"/>
      <c r="K92" s="99"/>
      <c r="L92" s="99"/>
      <c r="M92" s="99"/>
      <c r="N92" s="99"/>
      <c r="O92" s="99"/>
      <c r="P92" s="99"/>
      <c r="Q92" s="99"/>
      <c r="R92" s="99"/>
      <c r="S92" s="99"/>
      <c r="T92" s="99"/>
      <c r="U92" s="99"/>
      <c r="V92" s="99"/>
      <c r="W92" s="99"/>
      <c r="X92" s="99"/>
      <c r="Y92" s="99"/>
      <c r="Z92" s="66"/>
    </row>
    <row r="93" spans="1:26" ht="12.75" customHeight="1" x14ac:dyDescent="0.2">
      <c r="A93" s="118"/>
      <c r="B93" s="118"/>
      <c r="C93" s="99"/>
      <c r="D93" s="119"/>
      <c r="E93" s="99"/>
      <c r="F93" s="99"/>
      <c r="G93" s="99"/>
      <c r="H93" s="99"/>
      <c r="I93" s="99"/>
      <c r="J93" s="99"/>
      <c r="K93" s="99"/>
      <c r="L93" s="99"/>
      <c r="M93" s="99"/>
      <c r="N93" s="99"/>
      <c r="O93" s="99"/>
      <c r="P93" s="99"/>
      <c r="Q93" s="99"/>
      <c r="R93" s="99"/>
      <c r="S93" s="99"/>
      <c r="T93" s="99"/>
      <c r="U93" s="99"/>
      <c r="V93" s="99"/>
      <c r="W93" s="99"/>
      <c r="X93" s="99"/>
      <c r="Y93" s="99"/>
      <c r="Z93" s="66"/>
    </row>
    <row r="94" spans="1:26" ht="12.75" customHeight="1" x14ac:dyDescent="0.2">
      <c r="A94" s="118"/>
      <c r="B94" s="118"/>
      <c r="C94" s="99"/>
      <c r="D94" s="119"/>
      <c r="E94" s="99"/>
      <c r="F94" s="99"/>
      <c r="G94" s="99"/>
      <c r="H94" s="99"/>
      <c r="I94" s="99"/>
      <c r="J94" s="99"/>
      <c r="K94" s="99"/>
      <c r="L94" s="99"/>
      <c r="M94" s="99"/>
      <c r="N94" s="99"/>
      <c r="O94" s="99"/>
      <c r="P94" s="99"/>
      <c r="Q94" s="99"/>
      <c r="R94" s="99"/>
      <c r="S94" s="99"/>
      <c r="T94" s="99"/>
      <c r="U94" s="99"/>
      <c r="V94" s="99"/>
      <c r="W94" s="99"/>
      <c r="X94" s="99"/>
      <c r="Y94" s="99"/>
      <c r="Z94" s="66"/>
    </row>
    <row r="95" spans="1:26" ht="12.75" customHeight="1" x14ac:dyDescent="0.2">
      <c r="A95" s="118"/>
      <c r="B95" s="118"/>
      <c r="C95" s="99"/>
      <c r="D95" s="119"/>
      <c r="E95" s="99"/>
      <c r="F95" s="99"/>
      <c r="G95" s="99"/>
      <c r="H95" s="99"/>
      <c r="I95" s="99"/>
      <c r="J95" s="99"/>
      <c r="K95" s="99"/>
      <c r="L95" s="99"/>
      <c r="M95" s="99"/>
      <c r="N95" s="99"/>
      <c r="O95" s="99"/>
      <c r="P95" s="99"/>
      <c r="Q95" s="99"/>
      <c r="R95" s="99"/>
      <c r="S95" s="99"/>
      <c r="T95" s="99"/>
      <c r="U95" s="99"/>
      <c r="V95" s="99"/>
      <c r="W95" s="99"/>
      <c r="X95" s="99"/>
      <c r="Y95" s="99"/>
      <c r="Z95" s="66"/>
    </row>
    <row r="96" spans="1:26" ht="12.75" customHeight="1" x14ac:dyDescent="0.2">
      <c r="A96" s="118"/>
      <c r="B96" s="118"/>
      <c r="C96" s="99"/>
      <c r="D96" s="119"/>
      <c r="E96" s="99"/>
      <c r="F96" s="99"/>
      <c r="G96" s="99"/>
      <c r="H96" s="99"/>
      <c r="I96" s="99"/>
      <c r="J96" s="99"/>
      <c r="K96" s="99"/>
      <c r="L96" s="99"/>
      <c r="M96" s="99"/>
      <c r="N96" s="99"/>
      <c r="O96" s="99"/>
      <c r="P96" s="99"/>
      <c r="Q96" s="99"/>
      <c r="R96" s="99"/>
      <c r="S96" s="99"/>
      <c r="T96" s="99"/>
      <c r="U96" s="99"/>
      <c r="V96" s="99"/>
      <c r="W96" s="99"/>
      <c r="X96" s="99"/>
      <c r="Y96" s="99"/>
      <c r="Z96" s="66"/>
    </row>
    <row r="97" spans="1:26" ht="12.75" customHeight="1" x14ac:dyDescent="0.2">
      <c r="A97" s="118"/>
      <c r="B97" s="118"/>
      <c r="C97" s="99"/>
      <c r="D97" s="119"/>
      <c r="E97" s="99"/>
      <c r="F97" s="99"/>
      <c r="G97" s="99"/>
      <c r="H97" s="99"/>
      <c r="I97" s="99"/>
      <c r="J97" s="99"/>
      <c r="K97" s="99"/>
      <c r="L97" s="99"/>
      <c r="M97" s="99"/>
      <c r="N97" s="99"/>
      <c r="O97" s="99"/>
      <c r="P97" s="99"/>
      <c r="Q97" s="99"/>
      <c r="R97" s="99"/>
      <c r="S97" s="99"/>
      <c r="T97" s="99"/>
      <c r="U97" s="99"/>
      <c r="V97" s="99"/>
      <c r="W97" s="99"/>
      <c r="X97" s="99"/>
      <c r="Y97" s="99"/>
      <c r="Z97" s="66"/>
    </row>
    <row r="98" spans="1:26" ht="12.75" customHeight="1" x14ac:dyDescent="0.2">
      <c r="A98" s="118"/>
      <c r="B98" s="118"/>
      <c r="C98" s="99"/>
      <c r="D98" s="119"/>
      <c r="E98" s="99"/>
      <c r="F98" s="99"/>
      <c r="G98" s="99"/>
      <c r="H98" s="99"/>
      <c r="I98" s="99"/>
      <c r="J98" s="99"/>
      <c r="K98" s="99"/>
      <c r="L98" s="99"/>
      <c r="M98" s="99"/>
      <c r="N98" s="99"/>
      <c r="O98" s="99"/>
      <c r="P98" s="99"/>
      <c r="Q98" s="99"/>
      <c r="R98" s="99"/>
      <c r="S98" s="99"/>
      <c r="T98" s="99"/>
      <c r="U98" s="99"/>
      <c r="V98" s="99"/>
      <c r="W98" s="99"/>
      <c r="X98" s="99"/>
      <c r="Y98" s="99"/>
      <c r="Z98" s="66"/>
    </row>
    <row r="99" spans="1:26" ht="12.75" customHeight="1" x14ac:dyDescent="0.2">
      <c r="A99" s="118"/>
      <c r="B99" s="118"/>
      <c r="C99" s="99"/>
      <c r="D99" s="119"/>
      <c r="E99" s="99"/>
      <c r="F99" s="99"/>
      <c r="G99" s="99"/>
      <c r="H99" s="99"/>
      <c r="I99" s="99"/>
      <c r="J99" s="99"/>
      <c r="K99" s="99"/>
      <c r="L99" s="99"/>
      <c r="M99" s="99"/>
      <c r="N99" s="99"/>
      <c r="O99" s="99"/>
      <c r="P99" s="99"/>
      <c r="Q99" s="99"/>
      <c r="R99" s="99"/>
      <c r="S99" s="99"/>
      <c r="T99" s="99"/>
      <c r="U99" s="99"/>
      <c r="V99" s="99"/>
      <c r="W99" s="99"/>
      <c r="X99" s="99"/>
      <c r="Y99" s="99"/>
      <c r="Z99" s="66"/>
    </row>
    <row r="100" spans="1:26" ht="12.75" customHeight="1" x14ac:dyDescent="0.2">
      <c r="A100" s="118"/>
      <c r="B100" s="118"/>
      <c r="C100" s="99"/>
      <c r="D100" s="119"/>
      <c r="E100" s="99"/>
      <c r="F100" s="99"/>
      <c r="G100" s="99"/>
      <c r="H100" s="99"/>
      <c r="I100" s="99"/>
      <c r="J100" s="99"/>
      <c r="K100" s="99"/>
      <c r="L100" s="99"/>
      <c r="M100" s="99"/>
      <c r="N100" s="99"/>
      <c r="O100" s="99"/>
      <c r="P100" s="99"/>
      <c r="Q100" s="99"/>
      <c r="R100" s="99"/>
      <c r="S100" s="99"/>
      <c r="T100" s="99"/>
      <c r="U100" s="99"/>
      <c r="V100" s="99"/>
      <c r="W100" s="99"/>
      <c r="X100" s="99"/>
      <c r="Y100" s="99"/>
      <c r="Z100" s="66"/>
    </row>
    <row r="101" spans="1:26" ht="12.75" customHeight="1" x14ac:dyDescent="0.2">
      <c r="A101" s="118"/>
      <c r="B101" s="118"/>
      <c r="C101" s="99"/>
      <c r="D101" s="119"/>
      <c r="E101" s="99"/>
      <c r="F101" s="99"/>
      <c r="G101" s="99"/>
      <c r="H101" s="99"/>
      <c r="I101" s="99"/>
      <c r="J101" s="99"/>
      <c r="K101" s="99"/>
      <c r="L101" s="99"/>
      <c r="M101" s="99"/>
      <c r="N101" s="99"/>
      <c r="O101" s="99"/>
      <c r="P101" s="99"/>
      <c r="Q101" s="99"/>
      <c r="R101" s="99"/>
      <c r="S101" s="99"/>
      <c r="T101" s="99"/>
      <c r="U101" s="99"/>
      <c r="V101" s="99"/>
      <c r="W101" s="99"/>
      <c r="X101" s="99"/>
      <c r="Y101" s="99"/>
      <c r="Z101" s="66"/>
    </row>
    <row r="102" spans="1:26" ht="12.75" customHeight="1" x14ac:dyDescent="0.2">
      <c r="A102" s="118"/>
      <c r="B102" s="118"/>
      <c r="C102" s="99"/>
      <c r="D102" s="119"/>
      <c r="E102" s="99"/>
      <c r="F102" s="99"/>
      <c r="G102" s="99"/>
      <c r="H102" s="99"/>
      <c r="I102" s="99"/>
      <c r="J102" s="99"/>
      <c r="K102" s="99"/>
      <c r="L102" s="99"/>
      <c r="M102" s="99"/>
      <c r="N102" s="99"/>
      <c r="O102" s="99"/>
      <c r="P102" s="99"/>
      <c r="Q102" s="99"/>
      <c r="R102" s="99"/>
      <c r="S102" s="99"/>
      <c r="T102" s="99"/>
      <c r="U102" s="99"/>
      <c r="V102" s="99"/>
      <c r="W102" s="99"/>
      <c r="X102" s="99"/>
      <c r="Y102" s="99"/>
      <c r="Z102" s="66"/>
    </row>
    <row r="103" spans="1:26" ht="12.75" customHeight="1" x14ac:dyDescent="0.2">
      <c r="A103" s="118"/>
      <c r="B103" s="118"/>
      <c r="C103" s="99"/>
      <c r="D103" s="119"/>
      <c r="E103" s="99"/>
      <c r="F103" s="99"/>
      <c r="G103" s="99"/>
      <c r="H103" s="99"/>
      <c r="I103" s="99"/>
      <c r="J103" s="99"/>
      <c r="K103" s="99"/>
      <c r="L103" s="99"/>
      <c r="M103" s="99"/>
      <c r="N103" s="99"/>
      <c r="O103" s="99"/>
      <c r="P103" s="99"/>
      <c r="Q103" s="99"/>
      <c r="R103" s="99"/>
      <c r="S103" s="99"/>
      <c r="T103" s="99"/>
      <c r="U103" s="99"/>
      <c r="V103" s="99"/>
      <c r="W103" s="99"/>
      <c r="X103" s="99"/>
      <c r="Y103" s="99"/>
      <c r="Z103" s="66"/>
    </row>
    <row r="104" spans="1:26" ht="12.75" customHeight="1" x14ac:dyDescent="0.2">
      <c r="A104" s="118"/>
      <c r="B104" s="118"/>
      <c r="C104" s="99"/>
      <c r="D104" s="119"/>
      <c r="E104" s="99"/>
      <c r="F104" s="99"/>
      <c r="G104" s="99"/>
      <c r="H104" s="99"/>
      <c r="I104" s="99"/>
      <c r="J104" s="99"/>
      <c r="K104" s="99"/>
      <c r="L104" s="99"/>
      <c r="M104" s="99"/>
      <c r="N104" s="99"/>
      <c r="O104" s="99"/>
      <c r="P104" s="99"/>
      <c r="Q104" s="99"/>
      <c r="R104" s="99"/>
      <c r="S104" s="99"/>
      <c r="T104" s="99"/>
      <c r="U104" s="99"/>
      <c r="V104" s="99"/>
      <c r="W104" s="99"/>
      <c r="X104" s="99"/>
      <c r="Y104" s="99"/>
      <c r="Z104" s="66"/>
    </row>
    <row r="105" spans="1:26" ht="12.75" customHeight="1" x14ac:dyDescent="0.2">
      <c r="A105" s="118"/>
      <c r="B105" s="118"/>
      <c r="C105" s="99"/>
      <c r="D105" s="119"/>
      <c r="E105" s="99"/>
      <c r="F105" s="99"/>
      <c r="G105" s="99"/>
      <c r="H105" s="99"/>
      <c r="I105" s="99"/>
      <c r="J105" s="99"/>
      <c r="K105" s="99"/>
      <c r="L105" s="99"/>
      <c r="M105" s="99"/>
      <c r="N105" s="99"/>
      <c r="O105" s="99"/>
      <c r="P105" s="99"/>
      <c r="Q105" s="99"/>
      <c r="R105" s="99"/>
      <c r="S105" s="99"/>
      <c r="T105" s="99"/>
      <c r="U105" s="99"/>
      <c r="V105" s="99"/>
      <c r="W105" s="99"/>
      <c r="X105" s="99"/>
      <c r="Y105" s="99"/>
      <c r="Z105" s="66"/>
    </row>
    <row r="106" spans="1:26" ht="12.75" customHeight="1" x14ac:dyDescent="0.2">
      <c r="A106" s="118"/>
      <c r="B106" s="118"/>
      <c r="C106" s="99"/>
      <c r="D106" s="119"/>
      <c r="E106" s="99"/>
      <c r="F106" s="99"/>
      <c r="G106" s="99"/>
      <c r="H106" s="99"/>
      <c r="I106" s="99"/>
      <c r="J106" s="99"/>
      <c r="K106" s="99"/>
      <c r="L106" s="99"/>
      <c r="M106" s="99"/>
      <c r="N106" s="99"/>
      <c r="O106" s="99"/>
      <c r="P106" s="99"/>
      <c r="Q106" s="99"/>
      <c r="R106" s="99"/>
      <c r="S106" s="99"/>
      <c r="T106" s="99"/>
      <c r="U106" s="99"/>
      <c r="V106" s="99"/>
      <c r="W106" s="99"/>
      <c r="X106" s="99"/>
      <c r="Y106" s="99"/>
      <c r="Z106" s="66"/>
    </row>
    <row r="107" spans="1:26" ht="12.75" customHeight="1" x14ac:dyDescent="0.2">
      <c r="A107" s="118"/>
      <c r="B107" s="118"/>
      <c r="C107" s="99"/>
      <c r="D107" s="119"/>
      <c r="E107" s="99"/>
      <c r="F107" s="99"/>
      <c r="G107" s="99"/>
      <c r="H107" s="99"/>
      <c r="I107" s="99"/>
      <c r="J107" s="99"/>
      <c r="K107" s="99"/>
      <c r="L107" s="99"/>
      <c r="M107" s="99"/>
      <c r="N107" s="99"/>
      <c r="O107" s="99"/>
      <c r="P107" s="99"/>
      <c r="Q107" s="99"/>
      <c r="R107" s="99"/>
      <c r="S107" s="99"/>
      <c r="T107" s="99"/>
      <c r="U107" s="99"/>
      <c r="V107" s="99"/>
      <c r="W107" s="99"/>
      <c r="X107" s="99"/>
      <c r="Y107" s="99"/>
      <c r="Z107" s="66"/>
    </row>
    <row r="108" spans="1:26" ht="12.75" customHeight="1" x14ac:dyDescent="0.2">
      <c r="A108" s="118"/>
      <c r="B108" s="118"/>
      <c r="C108" s="99"/>
      <c r="D108" s="119"/>
      <c r="E108" s="99"/>
      <c r="F108" s="99"/>
      <c r="G108" s="99"/>
      <c r="H108" s="99"/>
      <c r="I108" s="99"/>
      <c r="J108" s="99"/>
      <c r="K108" s="99"/>
      <c r="L108" s="99"/>
      <c r="M108" s="99"/>
      <c r="N108" s="99"/>
      <c r="O108" s="99"/>
      <c r="P108" s="99"/>
      <c r="Q108" s="99"/>
      <c r="R108" s="99"/>
      <c r="S108" s="99"/>
      <c r="T108" s="99"/>
      <c r="U108" s="99"/>
      <c r="V108" s="99"/>
      <c r="W108" s="99"/>
      <c r="X108" s="99"/>
      <c r="Y108" s="99"/>
      <c r="Z108" s="66"/>
    </row>
    <row r="109" spans="1:26" ht="12.75" customHeight="1" x14ac:dyDescent="0.2">
      <c r="A109" s="118"/>
      <c r="B109" s="118"/>
      <c r="C109" s="99"/>
      <c r="D109" s="119"/>
      <c r="E109" s="99"/>
      <c r="F109" s="99"/>
      <c r="G109" s="99"/>
      <c r="H109" s="99"/>
      <c r="I109" s="99"/>
      <c r="J109" s="99"/>
      <c r="K109" s="99"/>
      <c r="L109" s="99"/>
      <c r="M109" s="99"/>
      <c r="N109" s="99"/>
      <c r="O109" s="99"/>
      <c r="P109" s="99"/>
      <c r="Q109" s="99"/>
      <c r="R109" s="99"/>
      <c r="S109" s="99"/>
      <c r="T109" s="99"/>
      <c r="U109" s="99"/>
      <c r="V109" s="99"/>
      <c r="W109" s="99"/>
      <c r="X109" s="99"/>
      <c r="Y109" s="99"/>
      <c r="Z109" s="66"/>
    </row>
    <row r="110" spans="1:26" ht="12.75" customHeight="1" x14ac:dyDescent="0.2">
      <c r="A110" s="118"/>
      <c r="B110" s="118"/>
      <c r="C110" s="99"/>
      <c r="D110" s="119"/>
      <c r="E110" s="99"/>
      <c r="F110" s="99"/>
      <c r="G110" s="99"/>
      <c r="H110" s="99"/>
      <c r="I110" s="99"/>
      <c r="J110" s="99"/>
      <c r="K110" s="99"/>
      <c r="L110" s="99"/>
      <c r="M110" s="99"/>
      <c r="N110" s="99"/>
      <c r="O110" s="99"/>
      <c r="P110" s="99"/>
      <c r="Q110" s="99"/>
      <c r="R110" s="99"/>
      <c r="S110" s="99"/>
      <c r="T110" s="99"/>
      <c r="U110" s="99"/>
      <c r="V110" s="99"/>
      <c r="W110" s="99"/>
      <c r="X110" s="99"/>
      <c r="Y110" s="99"/>
      <c r="Z110" s="66"/>
    </row>
    <row r="111" spans="1:26" ht="12.75" customHeight="1" x14ac:dyDescent="0.2">
      <c r="A111" s="118"/>
      <c r="B111" s="118"/>
      <c r="C111" s="99"/>
      <c r="D111" s="119"/>
      <c r="E111" s="99"/>
      <c r="F111" s="99"/>
      <c r="G111" s="99"/>
      <c r="H111" s="99"/>
      <c r="I111" s="99"/>
      <c r="J111" s="99"/>
      <c r="K111" s="99"/>
      <c r="L111" s="99"/>
      <c r="M111" s="99"/>
      <c r="N111" s="99"/>
      <c r="O111" s="99"/>
      <c r="P111" s="99"/>
      <c r="Q111" s="99"/>
      <c r="R111" s="99"/>
      <c r="S111" s="99"/>
      <c r="T111" s="99"/>
      <c r="U111" s="99"/>
      <c r="V111" s="99"/>
      <c r="W111" s="99"/>
      <c r="X111" s="99"/>
      <c r="Y111" s="99"/>
      <c r="Z111" s="66"/>
    </row>
    <row r="112" spans="1:26" ht="12.75" customHeight="1" x14ac:dyDescent="0.2">
      <c r="A112" s="118"/>
      <c r="B112" s="118"/>
      <c r="C112" s="99"/>
      <c r="D112" s="119"/>
      <c r="E112" s="99"/>
      <c r="F112" s="99"/>
      <c r="G112" s="99"/>
      <c r="H112" s="99"/>
      <c r="I112" s="99"/>
      <c r="J112" s="99"/>
      <c r="K112" s="99"/>
      <c r="L112" s="99"/>
      <c r="M112" s="99"/>
      <c r="N112" s="99"/>
      <c r="O112" s="99"/>
      <c r="P112" s="99"/>
      <c r="Q112" s="99"/>
      <c r="R112" s="99"/>
      <c r="S112" s="99"/>
      <c r="T112" s="99"/>
      <c r="U112" s="99"/>
      <c r="V112" s="99"/>
      <c r="W112" s="99"/>
      <c r="X112" s="99"/>
      <c r="Y112" s="99"/>
      <c r="Z112" s="66"/>
    </row>
    <row r="113" spans="1:26" ht="12.75" customHeight="1" x14ac:dyDescent="0.2">
      <c r="A113" s="118"/>
      <c r="B113" s="118"/>
      <c r="C113" s="99"/>
      <c r="D113" s="119"/>
      <c r="E113" s="99"/>
      <c r="F113" s="99"/>
      <c r="G113" s="99"/>
      <c r="H113" s="99"/>
      <c r="I113" s="99"/>
      <c r="J113" s="99"/>
      <c r="K113" s="99"/>
      <c r="L113" s="99"/>
      <c r="M113" s="99"/>
      <c r="N113" s="99"/>
      <c r="O113" s="99"/>
      <c r="P113" s="99"/>
      <c r="Q113" s="99"/>
      <c r="R113" s="99"/>
      <c r="S113" s="99"/>
      <c r="T113" s="99"/>
      <c r="U113" s="99"/>
      <c r="V113" s="99"/>
      <c r="W113" s="99"/>
      <c r="X113" s="99"/>
      <c r="Y113" s="99"/>
      <c r="Z113" s="66"/>
    </row>
    <row r="114" spans="1:26" ht="12.75" customHeight="1" x14ac:dyDescent="0.2">
      <c r="A114" s="118"/>
      <c r="B114" s="118"/>
      <c r="C114" s="99"/>
      <c r="D114" s="119"/>
      <c r="E114" s="99"/>
      <c r="F114" s="99"/>
      <c r="G114" s="99"/>
      <c r="H114" s="99"/>
      <c r="I114" s="99"/>
      <c r="J114" s="99"/>
      <c r="K114" s="99"/>
      <c r="L114" s="99"/>
      <c r="M114" s="99"/>
      <c r="N114" s="99"/>
      <c r="O114" s="99"/>
      <c r="P114" s="99"/>
      <c r="Q114" s="99"/>
      <c r="R114" s="99"/>
      <c r="S114" s="99"/>
      <c r="T114" s="99"/>
      <c r="U114" s="99"/>
      <c r="V114" s="99"/>
      <c r="W114" s="99"/>
      <c r="X114" s="99"/>
      <c r="Y114" s="99"/>
      <c r="Z114" s="66"/>
    </row>
    <row r="115" spans="1:26" ht="12.75" customHeight="1" x14ac:dyDescent="0.2">
      <c r="A115" s="118"/>
      <c r="B115" s="118"/>
      <c r="C115" s="99"/>
      <c r="D115" s="119"/>
      <c r="E115" s="99"/>
      <c r="F115" s="99"/>
      <c r="G115" s="99"/>
      <c r="H115" s="99"/>
      <c r="I115" s="99"/>
      <c r="J115" s="99"/>
      <c r="K115" s="99"/>
      <c r="L115" s="99"/>
      <c r="M115" s="99"/>
      <c r="N115" s="99"/>
      <c r="O115" s="99"/>
      <c r="P115" s="99"/>
      <c r="Q115" s="99"/>
      <c r="R115" s="99"/>
      <c r="S115" s="99"/>
      <c r="T115" s="99"/>
      <c r="U115" s="99"/>
      <c r="V115" s="99"/>
      <c r="W115" s="99"/>
      <c r="X115" s="99"/>
      <c r="Y115" s="99"/>
      <c r="Z115" s="66"/>
    </row>
    <row r="116" spans="1:26" ht="12.75" customHeight="1" x14ac:dyDescent="0.2">
      <c r="A116" s="118"/>
      <c r="B116" s="118"/>
      <c r="C116" s="99"/>
      <c r="D116" s="119"/>
      <c r="E116" s="99"/>
      <c r="F116" s="99"/>
      <c r="G116" s="99"/>
      <c r="H116" s="99"/>
      <c r="I116" s="99"/>
      <c r="J116" s="99"/>
      <c r="K116" s="99"/>
      <c r="L116" s="99"/>
      <c r="M116" s="99"/>
      <c r="N116" s="99"/>
      <c r="O116" s="99"/>
      <c r="P116" s="99"/>
      <c r="Q116" s="99"/>
      <c r="R116" s="99"/>
      <c r="S116" s="99"/>
      <c r="T116" s="99"/>
      <c r="U116" s="99"/>
      <c r="V116" s="99"/>
      <c r="W116" s="99"/>
      <c r="X116" s="99"/>
      <c r="Y116" s="99"/>
      <c r="Z116" s="66"/>
    </row>
    <row r="117" spans="1:26" ht="12.75" customHeight="1" x14ac:dyDescent="0.2">
      <c r="A117" s="118"/>
      <c r="B117" s="118"/>
      <c r="C117" s="99"/>
      <c r="D117" s="119"/>
      <c r="E117" s="99"/>
      <c r="F117" s="99"/>
      <c r="G117" s="99"/>
      <c r="H117" s="99"/>
      <c r="I117" s="99"/>
      <c r="J117" s="99"/>
      <c r="K117" s="99"/>
      <c r="L117" s="99"/>
      <c r="M117" s="99"/>
      <c r="N117" s="99"/>
      <c r="O117" s="99"/>
      <c r="P117" s="99"/>
      <c r="Q117" s="99"/>
      <c r="R117" s="99"/>
      <c r="S117" s="99"/>
      <c r="T117" s="99"/>
      <c r="U117" s="99"/>
      <c r="V117" s="99"/>
      <c r="W117" s="99"/>
      <c r="X117" s="99"/>
      <c r="Y117" s="99"/>
      <c r="Z117" s="66"/>
    </row>
    <row r="118" spans="1:26" ht="12.75" customHeight="1" x14ac:dyDescent="0.2">
      <c r="A118" s="118"/>
      <c r="B118" s="118"/>
      <c r="C118" s="99"/>
      <c r="D118" s="119"/>
      <c r="E118" s="99"/>
      <c r="F118" s="99"/>
      <c r="G118" s="99"/>
      <c r="H118" s="99"/>
      <c r="I118" s="99"/>
      <c r="J118" s="99"/>
      <c r="K118" s="99"/>
      <c r="L118" s="99"/>
      <c r="M118" s="99"/>
      <c r="N118" s="99"/>
      <c r="O118" s="99"/>
      <c r="P118" s="99"/>
      <c r="Q118" s="99"/>
      <c r="R118" s="99"/>
      <c r="S118" s="99"/>
      <c r="T118" s="99"/>
      <c r="U118" s="99"/>
      <c r="V118" s="99"/>
      <c r="W118" s="99"/>
      <c r="X118" s="99"/>
      <c r="Y118" s="99"/>
      <c r="Z118" s="66"/>
    </row>
    <row r="119" spans="1:26" ht="12.75" customHeight="1" x14ac:dyDescent="0.2">
      <c r="A119" s="118"/>
      <c r="B119" s="118"/>
      <c r="C119" s="99"/>
      <c r="D119" s="119"/>
      <c r="E119" s="99"/>
      <c r="F119" s="99"/>
      <c r="G119" s="99"/>
      <c r="H119" s="99"/>
      <c r="I119" s="99"/>
      <c r="J119" s="99"/>
      <c r="K119" s="99"/>
      <c r="L119" s="99"/>
      <c r="M119" s="99"/>
      <c r="N119" s="99"/>
      <c r="O119" s="99"/>
      <c r="P119" s="99"/>
      <c r="Q119" s="99"/>
      <c r="R119" s="99"/>
      <c r="S119" s="99"/>
      <c r="T119" s="99"/>
      <c r="U119" s="99"/>
      <c r="V119" s="99"/>
      <c r="W119" s="99"/>
      <c r="X119" s="99"/>
      <c r="Y119" s="99"/>
      <c r="Z119" s="66"/>
    </row>
    <row r="120" spans="1:26" ht="12.75" customHeight="1" x14ac:dyDescent="0.2">
      <c r="A120" s="118"/>
      <c r="B120" s="118"/>
      <c r="C120" s="99"/>
      <c r="D120" s="119"/>
      <c r="E120" s="99"/>
      <c r="F120" s="99"/>
      <c r="G120" s="99"/>
      <c r="H120" s="99"/>
      <c r="I120" s="99"/>
      <c r="J120" s="99"/>
      <c r="K120" s="99"/>
      <c r="L120" s="99"/>
      <c r="M120" s="99"/>
      <c r="N120" s="99"/>
      <c r="O120" s="99"/>
      <c r="P120" s="99"/>
      <c r="Q120" s="99"/>
      <c r="R120" s="99"/>
      <c r="S120" s="99"/>
      <c r="T120" s="99"/>
      <c r="U120" s="99"/>
      <c r="V120" s="99"/>
      <c r="W120" s="99"/>
      <c r="X120" s="99"/>
      <c r="Y120" s="99"/>
      <c r="Z120" s="66"/>
    </row>
    <row r="121" spans="1:26" ht="12.75" customHeight="1" x14ac:dyDescent="0.2">
      <c r="A121" s="118"/>
      <c r="B121" s="118"/>
      <c r="C121" s="99"/>
      <c r="D121" s="119"/>
      <c r="E121" s="99"/>
      <c r="F121" s="99"/>
      <c r="G121" s="99"/>
      <c r="H121" s="99"/>
      <c r="I121" s="99"/>
      <c r="J121" s="99"/>
      <c r="K121" s="99"/>
      <c r="L121" s="99"/>
      <c r="M121" s="99"/>
      <c r="N121" s="99"/>
      <c r="O121" s="99"/>
      <c r="P121" s="99"/>
      <c r="Q121" s="99"/>
      <c r="R121" s="99"/>
      <c r="S121" s="99"/>
      <c r="T121" s="99"/>
      <c r="U121" s="99"/>
      <c r="V121" s="99"/>
      <c r="W121" s="99"/>
      <c r="X121" s="99"/>
      <c r="Y121" s="99"/>
      <c r="Z121" s="66"/>
    </row>
    <row r="122" spans="1:26" ht="12.75" customHeight="1" x14ac:dyDescent="0.2">
      <c r="A122" s="118"/>
      <c r="B122" s="118"/>
      <c r="C122" s="99"/>
      <c r="D122" s="119"/>
      <c r="E122" s="99"/>
      <c r="F122" s="99"/>
      <c r="G122" s="99"/>
      <c r="H122" s="99"/>
      <c r="I122" s="99"/>
      <c r="J122" s="99"/>
      <c r="K122" s="99"/>
      <c r="L122" s="99"/>
      <c r="M122" s="99"/>
      <c r="N122" s="99"/>
      <c r="O122" s="99"/>
      <c r="P122" s="99"/>
      <c r="Q122" s="99"/>
      <c r="R122" s="99"/>
      <c r="S122" s="99"/>
      <c r="T122" s="99"/>
      <c r="U122" s="99"/>
      <c r="V122" s="99"/>
      <c r="W122" s="99"/>
      <c r="X122" s="99"/>
      <c r="Y122" s="99"/>
      <c r="Z122" s="66"/>
    </row>
    <row r="123" spans="1:26" ht="12.75" customHeight="1" x14ac:dyDescent="0.2">
      <c r="A123" s="118"/>
      <c r="B123" s="118"/>
      <c r="C123" s="99"/>
      <c r="D123" s="119"/>
      <c r="E123" s="99"/>
      <c r="F123" s="99"/>
      <c r="G123" s="99"/>
      <c r="H123" s="99"/>
      <c r="I123" s="99"/>
      <c r="J123" s="99"/>
      <c r="K123" s="99"/>
      <c r="L123" s="99"/>
      <c r="M123" s="99"/>
      <c r="N123" s="99"/>
      <c r="O123" s="99"/>
      <c r="P123" s="99"/>
      <c r="Q123" s="99"/>
      <c r="R123" s="99"/>
      <c r="S123" s="99"/>
      <c r="T123" s="99"/>
      <c r="U123" s="99"/>
      <c r="V123" s="99"/>
      <c r="W123" s="99"/>
      <c r="X123" s="99"/>
      <c r="Y123" s="99"/>
      <c r="Z123" s="66"/>
    </row>
    <row r="124" spans="1:26" ht="12.75" customHeight="1" x14ac:dyDescent="0.2">
      <c r="A124" s="118"/>
      <c r="B124" s="118"/>
      <c r="C124" s="99"/>
      <c r="D124" s="119"/>
      <c r="E124" s="99"/>
      <c r="F124" s="99"/>
      <c r="G124" s="99"/>
      <c r="H124" s="99"/>
      <c r="I124" s="99"/>
      <c r="J124" s="99"/>
      <c r="K124" s="99"/>
      <c r="L124" s="99"/>
      <c r="M124" s="99"/>
      <c r="N124" s="99"/>
      <c r="O124" s="99"/>
      <c r="P124" s="99"/>
      <c r="Q124" s="99"/>
      <c r="R124" s="99"/>
      <c r="S124" s="99"/>
      <c r="T124" s="99"/>
      <c r="U124" s="99"/>
      <c r="V124" s="99"/>
      <c r="W124" s="99"/>
      <c r="X124" s="99"/>
      <c r="Y124" s="99"/>
      <c r="Z124" s="66"/>
    </row>
    <row r="125" spans="1:26" ht="12.75" customHeight="1" x14ac:dyDescent="0.2">
      <c r="A125" s="118"/>
      <c r="B125" s="118"/>
      <c r="C125" s="99"/>
      <c r="D125" s="119"/>
      <c r="E125" s="99"/>
      <c r="F125" s="99"/>
      <c r="G125" s="99"/>
      <c r="H125" s="99"/>
      <c r="I125" s="99"/>
      <c r="J125" s="99"/>
      <c r="K125" s="99"/>
      <c r="L125" s="99"/>
      <c r="M125" s="99"/>
      <c r="N125" s="99"/>
      <c r="O125" s="99"/>
      <c r="P125" s="99"/>
      <c r="Q125" s="99"/>
      <c r="R125" s="99"/>
      <c r="S125" s="99"/>
      <c r="T125" s="99"/>
      <c r="U125" s="99"/>
      <c r="V125" s="99"/>
      <c r="W125" s="99"/>
      <c r="X125" s="99"/>
      <c r="Y125" s="99"/>
      <c r="Z125" s="66"/>
    </row>
    <row r="126" spans="1:26" ht="12.75" customHeight="1" x14ac:dyDescent="0.2">
      <c r="A126" s="118"/>
      <c r="B126" s="118"/>
      <c r="C126" s="99"/>
      <c r="D126" s="119"/>
      <c r="E126" s="99"/>
      <c r="F126" s="99"/>
      <c r="G126" s="99"/>
      <c r="H126" s="99"/>
      <c r="I126" s="99"/>
      <c r="J126" s="99"/>
      <c r="K126" s="99"/>
      <c r="L126" s="99"/>
      <c r="M126" s="99"/>
      <c r="N126" s="99"/>
      <c r="O126" s="99"/>
      <c r="P126" s="99"/>
      <c r="Q126" s="99"/>
      <c r="R126" s="99"/>
      <c r="S126" s="99"/>
      <c r="T126" s="99"/>
      <c r="U126" s="99"/>
      <c r="V126" s="99"/>
      <c r="W126" s="99"/>
      <c r="X126" s="99"/>
      <c r="Y126" s="99"/>
      <c r="Z126" s="66"/>
    </row>
    <row r="127" spans="1:26" ht="12.75" customHeight="1" x14ac:dyDescent="0.2">
      <c r="A127" s="118"/>
      <c r="B127" s="118"/>
      <c r="C127" s="99"/>
      <c r="D127" s="119"/>
      <c r="E127" s="99"/>
      <c r="F127" s="99"/>
      <c r="G127" s="99"/>
      <c r="H127" s="99"/>
      <c r="I127" s="99"/>
      <c r="J127" s="99"/>
      <c r="K127" s="99"/>
      <c r="L127" s="99"/>
      <c r="M127" s="99"/>
      <c r="N127" s="99"/>
      <c r="O127" s="99"/>
      <c r="P127" s="99"/>
      <c r="Q127" s="99"/>
      <c r="R127" s="99"/>
      <c r="S127" s="99"/>
      <c r="T127" s="99"/>
      <c r="U127" s="99"/>
      <c r="V127" s="99"/>
      <c r="W127" s="99"/>
      <c r="X127" s="99"/>
      <c r="Y127" s="99"/>
      <c r="Z127" s="66"/>
    </row>
    <row r="128" spans="1:26" ht="12.75" customHeight="1" x14ac:dyDescent="0.2">
      <c r="A128" s="118"/>
      <c r="B128" s="118"/>
      <c r="C128" s="99"/>
      <c r="D128" s="119"/>
      <c r="E128" s="99"/>
      <c r="F128" s="99"/>
      <c r="G128" s="99"/>
      <c r="H128" s="99"/>
      <c r="I128" s="99"/>
      <c r="J128" s="99"/>
      <c r="K128" s="99"/>
      <c r="L128" s="99"/>
      <c r="M128" s="99"/>
      <c r="N128" s="99"/>
      <c r="O128" s="99"/>
      <c r="P128" s="99"/>
      <c r="Q128" s="99"/>
      <c r="R128" s="99"/>
      <c r="S128" s="99"/>
      <c r="T128" s="99"/>
      <c r="U128" s="99"/>
      <c r="V128" s="99"/>
      <c r="W128" s="99"/>
      <c r="X128" s="99"/>
      <c r="Y128" s="99"/>
      <c r="Z128" s="66"/>
    </row>
    <row r="129" spans="1:26" ht="12.75" customHeight="1" x14ac:dyDescent="0.2">
      <c r="A129" s="118"/>
      <c r="B129" s="118"/>
      <c r="C129" s="99"/>
      <c r="D129" s="119"/>
      <c r="E129" s="99"/>
      <c r="F129" s="99"/>
      <c r="G129" s="99"/>
      <c r="H129" s="99"/>
      <c r="I129" s="99"/>
      <c r="J129" s="99"/>
      <c r="K129" s="99"/>
      <c r="L129" s="99"/>
      <c r="M129" s="99"/>
      <c r="N129" s="99"/>
      <c r="O129" s="99"/>
      <c r="P129" s="99"/>
      <c r="Q129" s="99"/>
      <c r="R129" s="99"/>
      <c r="S129" s="99"/>
      <c r="T129" s="99"/>
      <c r="U129" s="99"/>
      <c r="V129" s="99"/>
      <c r="W129" s="99"/>
      <c r="X129" s="99"/>
      <c r="Y129" s="99"/>
      <c r="Z129" s="66"/>
    </row>
    <row r="130" spans="1:26" ht="12.75" customHeight="1" x14ac:dyDescent="0.2">
      <c r="A130" s="118"/>
      <c r="B130" s="118"/>
      <c r="C130" s="99"/>
      <c r="D130" s="119"/>
      <c r="E130" s="99"/>
      <c r="F130" s="99"/>
      <c r="G130" s="99"/>
      <c r="H130" s="99"/>
      <c r="I130" s="99"/>
      <c r="J130" s="99"/>
      <c r="K130" s="99"/>
      <c r="L130" s="99"/>
      <c r="M130" s="99"/>
      <c r="N130" s="99"/>
      <c r="O130" s="99"/>
      <c r="P130" s="99"/>
      <c r="Q130" s="99"/>
      <c r="R130" s="99"/>
      <c r="S130" s="99"/>
      <c r="T130" s="99"/>
      <c r="U130" s="99"/>
      <c r="V130" s="99"/>
      <c r="W130" s="99"/>
      <c r="X130" s="99"/>
      <c r="Y130" s="99"/>
      <c r="Z130" s="66"/>
    </row>
    <row r="131" spans="1:26" ht="12.75" customHeight="1" x14ac:dyDescent="0.2">
      <c r="A131" s="118"/>
      <c r="B131" s="118"/>
      <c r="C131" s="99"/>
      <c r="D131" s="119"/>
      <c r="E131" s="99"/>
      <c r="F131" s="99"/>
      <c r="G131" s="99"/>
      <c r="H131" s="99"/>
      <c r="I131" s="99"/>
      <c r="J131" s="99"/>
      <c r="K131" s="99"/>
      <c r="L131" s="99"/>
      <c r="M131" s="99"/>
      <c r="N131" s="99"/>
      <c r="O131" s="99"/>
      <c r="P131" s="99"/>
      <c r="Q131" s="99"/>
      <c r="R131" s="99"/>
      <c r="S131" s="99"/>
      <c r="T131" s="99"/>
      <c r="U131" s="99"/>
      <c r="V131" s="99"/>
      <c r="W131" s="99"/>
      <c r="X131" s="99"/>
      <c r="Y131" s="99"/>
      <c r="Z131" s="66"/>
    </row>
    <row r="132" spans="1:26" ht="12.75" customHeight="1" x14ac:dyDescent="0.2">
      <c r="A132" s="118"/>
      <c r="B132" s="118"/>
      <c r="C132" s="99"/>
      <c r="D132" s="119"/>
      <c r="E132" s="99"/>
      <c r="F132" s="99"/>
      <c r="G132" s="99"/>
      <c r="H132" s="99"/>
      <c r="I132" s="99"/>
      <c r="J132" s="99"/>
      <c r="K132" s="99"/>
      <c r="L132" s="99"/>
      <c r="M132" s="99"/>
      <c r="N132" s="99"/>
      <c r="O132" s="99"/>
      <c r="P132" s="99"/>
      <c r="Q132" s="99"/>
      <c r="R132" s="99"/>
      <c r="S132" s="99"/>
      <c r="T132" s="99"/>
      <c r="U132" s="99"/>
      <c r="V132" s="99"/>
      <c r="W132" s="99"/>
      <c r="X132" s="99"/>
      <c r="Y132" s="99"/>
      <c r="Z132" s="66"/>
    </row>
    <row r="133" spans="1:26" ht="12.75" customHeight="1" x14ac:dyDescent="0.2">
      <c r="A133" s="118"/>
      <c r="B133" s="118"/>
      <c r="C133" s="99"/>
      <c r="D133" s="119"/>
      <c r="E133" s="99"/>
      <c r="F133" s="99"/>
      <c r="G133" s="99"/>
      <c r="H133" s="99"/>
      <c r="I133" s="99"/>
      <c r="J133" s="99"/>
      <c r="K133" s="99"/>
      <c r="L133" s="99"/>
      <c r="M133" s="99"/>
      <c r="N133" s="99"/>
      <c r="O133" s="99"/>
      <c r="P133" s="99"/>
      <c r="Q133" s="99"/>
      <c r="R133" s="99"/>
      <c r="S133" s="99"/>
      <c r="T133" s="99"/>
      <c r="U133" s="99"/>
      <c r="V133" s="99"/>
      <c r="W133" s="99"/>
      <c r="X133" s="99"/>
      <c r="Y133" s="99"/>
      <c r="Z133" s="66"/>
    </row>
    <row r="134" spans="1:26" ht="12.75" customHeight="1" x14ac:dyDescent="0.2">
      <c r="A134" s="118"/>
      <c r="B134" s="118"/>
      <c r="C134" s="99"/>
      <c r="D134" s="119"/>
      <c r="E134" s="99"/>
      <c r="F134" s="99"/>
      <c r="G134" s="99"/>
      <c r="H134" s="99"/>
      <c r="I134" s="99"/>
      <c r="J134" s="99"/>
      <c r="K134" s="99"/>
      <c r="L134" s="99"/>
      <c r="M134" s="99"/>
      <c r="N134" s="99"/>
      <c r="O134" s="99"/>
      <c r="P134" s="99"/>
      <c r="Q134" s="99"/>
      <c r="R134" s="99"/>
      <c r="S134" s="99"/>
      <c r="T134" s="99"/>
      <c r="U134" s="99"/>
      <c r="V134" s="99"/>
      <c r="W134" s="99"/>
      <c r="X134" s="99"/>
      <c r="Y134" s="99"/>
      <c r="Z134" s="66"/>
    </row>
    <row r="135" spans="1:26" ht="12.75" customHeight="1" x14ac:dyDescent="0.2">
      <c r="A135" s="118"/>
      <c r="B135" s="118"/>
      <c r="C135" s="99"/>
      <c r="D135" s="119"/>
      <c r="E135" s="99"/>
      <c r="F135" s="99"/>
      <c r="G135" s="99"/>
      <c r="H135" s="99"/>
      <c r="I135" s="99"/>
      <c r="J135" s="99"/>
      <c r="K135" s="99"/>
      <c r="L135" s="99"/>
      <c r="M135" s="99"/>
      <c r="N135" s="99"/>
      <c r="O135" s="99"/>
      <c r="P135" s="99"/>
      <c r="Q135" s="99"/>
      <c r="R135" s="99"/>
      <c r="S135" s="99"/>
      <c r="T135" s="99"/>
      <c r="U135" s="99"/>
      <c r="V135" s="99"/>
      <c r="W135" s="99"/>
      <c r="X135" s="99"/>
      <c r="Y135" s="99"/>
      <c r="Z135" s="66"/>
    </row>
    <row r="136" spans="1:26" ht="12.75" customHeight="1" x14ac:dyDescent="0.2">
      <c r="A136" s="118"/>
      <c r="B136" s="118"/>
      <c r="C136" s="99"/>
      <c r="D136" s="119"/>
      <c r="E136" s="99"/>
      <c r="F136" s="99"/>
      <c r="G136" s="99"/>
      <c r="H136" s="99"/>
      <c r="I136" s="99"/>
      <c r="J136" s="99"/>
      <c r="K136" s="99"/>
      <c r="L136" s="99"/>
      <c r="M136" s="99"/>
      <c r="N136" s="99"/>
      <c r="O136" s="99"/>
      <c r="P136" s="99"/>
      <c r="Q136" s="99"/>
      <c r="R136" s="99"/>
      <c r="S136" s="99"/>
      <c r="T136" s="99"/>
      <c r="U136" s="99"/>
      <c r="V136" s="99"/>
      <c r="W136" s="99"/>
      <c r="X136" s="99"/>
      <c r="Y136" s="99"/>
      <c r="Z136" s="66"/>
    </row>
    <row r="137" spans="1:26" ht="12.75" customHeight="1" x14ac:dyDescent="0.2">
      <c r="A137" s="118"/>
      <c r="B137" s="118"/>
      <c r="C137" s="99"/>
      <c r="D137" s="119"/>
      <c r="E137" s="99"/>
      <c r="F137" s="99"/>
      <c r="G137" s="99"/>
      <c r="H137" s="99"/>
      <c r="I137" s="99"/>
      <c r="J137" s="99"/>
      <c r="K137" s="99"/>
      <c r="L137" s="99"/>
      <c r="M137" s="99"/>
      <c r="N137" s="99"/>
      <c r="O137" s="99"/>
      <c r="P137" s="99"/>
      <c r="Q137" s="99"/>
      <c r="R137" s="99"/>
      <c r="S137" s="99"/>
      <c r="T137" s="99"/>
      <c r="U137" s="99"/>
      <c r="V137" s="99"/>
      <c r="W137" s="99"/>
      <c r="X137" s="99"/>
      <c r="Y137" s="99"/>
      <c r="Z137" s="66"/>
    </row>
    <row r="138" spans="1:26" ht="12.75" customHeight="1" x14ac:dyDescent="0.2">
      <c r="A138" s="118"/>
      <c r="B138" s="118"/>
      <c r="C138" s="99"/>
      <c r="D138" s="119"/>
      <c r="E138" s="99"/>
      <c r="F138" s="99"/>
      <c r="G138" s="99"/>
      <c r="H138" s="99"/>
      <c r="I138" s="99"/>
      <c r="J138" s="99"/>
      <c r="K138" s="99"/>
      <c r="L138" s="99"/>
      <c r="M138" s="99"/>
      <c r="N138" s="99"/>
      <c r="O138" s="99"/>
      <c r="P138" s="99"/>
      <c r="Q138" s="99"/>
      <c r="R138" s="99"/>
      <c r="S138" s="99"/>
      <c r="T138" s="99"/>
      <c r="U138" s="99"/>
      <c r="V138" s="99"/>
      <c r="W138" s="99"/>
      <c r="X138" s="99"/>
      <c r="Y138" s="99"/>
      <c r="Z138" s="66"/>
    </row>
    <row r="139" spans="1:26" ht="12.75" customHeight="1" x14ac:dyDescent="0.2">
      <c r="A139" s="118"/>
      <c r="B139" s="118"/>
      <c r="C139" s="99"/>
      <c r="D139" s="119"/>
      <c r="E139" s="99"/>
      <c r="F139" s="99"/>
      <c r="G139" s="99"/>
      <c r="H139" s="99"/>
      <c r="I139" s="99"/>
      <c r="J139" s="99"/>
      <c r="K139" s="99"/>
      <c r="L139" s="99"/>
      <c r="M139" s="99"/>
      <c r="N139" s="99"/>
      <c r="O139" s="99"/>
      <c r="P139" s="99"/>
      <c r="Q139" s="99"/>
      <c r="R139" s="99"/>
      <c r="S139" s="99"/>
      <c r="T139" s="99"/>
      <c r="U139" s="99"/>
      <c r="V139" s="99"/>
      <c r="W139" s="99"/>
      <c r="X139" s="99"/>
      <c r="Y139" s="99"/>
      <c r="Z139" s="66"/>
    </row>
    <row r="140" spans="1:26" ht="12.75" customHeight="1" x14ac:dyDescent="0.2">
      <c r="A140" s="118"/>
      <c r="B140" s="118"/>
      <c r="C140" s="99"/>
      <c r="D140" s="119"/>
      <c r="E140" s="99"/>
      <c r="F140" s="99"/>
      <c r="G140" s="99"/>
      <c r="H140" s="99"/>
      <c r="I140" s="99"/>
      <c r="J140" s="99"/>
      <c r="K140" s="99"/>
      <c r="L140" s="99"/>
      <c r="M140" s="99"/>
      <c r="N140" s="99"/>
      <c r="O140" s="99"/>
      <c r="P140" s="99"/>
      <c r="Q140" s="99"/>
      <c r="R140" s="99"/>
      <c r="S140" s="99"/>
      <c r="T140" s="99"/>
      <c r="U140" s="99"/>
      <c r="V140" s="99"/>
      <c r="W140" s="99"/>
      <c r="X140" s="99"/>
      <c r="Y140" s="99"/>
      <c r="Z140" s="66"/>
    </row>
    <row r="141" spans="1:26" ht="12.75" customHeight="1" x14ac:dyDescent="0.2">
      <c r="A141" s="118"/>
      <c r="B141" s="118"/>
      <c r="C141" s="99"/>
      <c r="D141" s="119"/>
      <c r="E141" s="99"/>
      <c r="F141" s="99"/>
      <c r="G141" s="99"/>
      <c r="H141" s="99"/>
      <c r="I141" s="99"/>
      <c r="J141" s="99"/>
      <c r="K141" s="99"/>
      <c r="L141" s="99"/>
      <c r="M141" s="99"/>
      <c r="N141" s="99"/>
      <c r="O141" s="99"/>
      <c r="P141" s="99"/>
      <c r="Q141" s="99"/>
      <c r="R141" s="99"/>
      <c r="S141" s="99"/>
      <c r="T141" s="99"/>
      <c r="U141" s="99"/>
      <c r="V141" s="99"/>
      <c r="W141" s="99"/>
      <c r="X141" s="99"/>
      <c r="Y141" s="99"/>
      <c r="Z141" s="66"/>
    </row>
    <row r="142" spans="1:26" ht="12.75" customHeight="1" x14ac:dyDescent="0.2">
      <c r="A142" s="118"/>
      <c r="B142" s="118"/>
      <c r="C142" s="99"/>
      <c r="D142" s="119"/>
      <c r="E142" s="99"/>
      <c r="F142" s="99"/>
      <c r="G142" s="99"/>
      <c r="H142" s="99"/>
      <c r="I142" s="99"/>
      <c r="J142" s="99"/>
      <c r="K142" s="99"/>
      <c r="L142" s="99"/>
      <c r="M142" s="99"/>
      <c r="N142" s="99"/>
      <c r="O142" s="99"/>
      <c r="P142" s="99"/>
      <c r="Q142" s="99"/>
      <c r="R142" s="99"/>
      <c r="S142" s="99"/>
      <c r="T142" s="99"/>
      <c r="U142" s="99"/>
      <c r="V142" s="99"/>
      <c r="W142" s="99"/>
      <c r="X142" s="99"/>
      <c r="Y142" s="99"/>
      <c r="Z142" s="66"/>
    </row>
    <row r="143" spans="1:26" ht="12.75" customHeight="1" x14ac:dyDescent="0.2">
      <c r="A143" s="118"/>
      <c r="B143" s="118"/>
      <c r="C143" s="99"/>
      <c r="D143" s="119"/>
      <c r="E143" s="99"/>
      <c r="F143" s="99"/>
      <c r="G143" s="99"/>
      <c r="H143" s="99"/>
      <c r="I143" s="99"/>
      <c r="J143" s="99"/>
      <c r="K143" s="99"/>
      <c r="L143" s="99"/>
      <c r="M143" s="99"/>
      <c r="N143" s="99"/>
      <c r="O143" s="99"/>
      <c r="P143" s="99"/>
      <c r="Q143" s="99"/>
      <c r="R143" s="99"/>
      <c r="S143" s="99"/>
      <c r="T143" s="99"/>
      <c r="U143" s="99"/>
      <c r="V143" s="99"/>
      <c r="W143" s="99"/>
      <c r="X143" s="99"/>
      <c r="Y143" s="99"/>
      <c r="Z143" s="66"/>
    </row>
    <row r="144" spans="1:26" ht="12.75" customHeight="1" x14ac:dyDescent="0.2">
      <c r="A144" s="118"/>
      <c r="B144" s="118"/>
      <c r="C144" s="99"/>
      <c r="D144" s="119"/>
      <c r="E144" s="99"/>
      <c r="F144" s="99"/>
      <c r="G144" s="99"/>
      <c r="H144" s="99"/>
      <c r="I144" s="99"/>
      <c r="J144" s="99"/>
      <c r="K144" s="99"/>
      <c r="L144" s="99"/>
      <c r="M144" s="99"/>
      <c r="N144" s="99"/>
      <c r="O144" s="99"/>
      <c r="P144" s="99"/>
      <c r="Q144" s="99"/>
      <c r="R144" s="99"/>
      <c r="S144" s="99"/>
      <c r="T144" s="99"/>
      <c r="U144" s="99"/>
      <c r="V144" s="99"/>
      <c r="W144" s="99"/>
      <c r="X144" s="99"/>
      <c r="Y144" s="99"/>
      <c r="Z144" s="66"/>
    </row>
    <row r="145" spans="1:26" ht="12.75" customHeight="1" x14ac:dyDescent="0.2">
      <c r="A145" s="118"/>
      <c r="B145" s="118"/>
      <c r="C145" s="99"/>
      <c r="D145" s="119"/>
      <c r="E145" s="99"/>
      <c r="F145" s="99"/>
      <c r="G145" s="99"/>
      <c r="H145" s="99"/>
      <c r="I145" s="99"/>
      <c r="J145" s="99"/>
      <c r="K145" s="99"/>
      <c r="L145" s="99"/>
      <c r="M145" s="99"/>
      <c r="N145" s="99"/>
      <c r="O145" s="99"/>
      <c r="P145" s="99"/>
      <c r="Q145" s="99"/>
      <c r="R145" s="99"/>
      <c r="S145" s="99"/>
      <c r="T145" s="99"/>
      <c r="U145" s="99"/>
      <c r="V145" s="99"/>
      <c r="W145" s="99"/>
      <c r="X145" s="99"/>
      <c r="Y145" s="99"/>
      <c r="Z145" s="66"/>
    </row>
    <row r="146" spans="1:26" ht="12.75" customHeight="1" x14ac:dyDescent="0.2">
      <c r="A146" s="118"/>
      <c r="B146" s="118"/>
      <c r="C146" s="99"/>
      <c r="D146" s="119"/>
      <c r="E146" s="99"/>
      <c r="F146" s="99"/>
      <c r="G146" s="99"/>
      <c r="H146" s="99"/>
      <c r="I146" s="99"/>
      <c r="J146" s="99"/>
      <c r="K146" s="99"/>
      <c r="L146" s="99"/>
      <c r="M146" s="99"/>
      <c r="N146" s="99"/>
      <c r="O146" s="99"/>
      <c r="P146" s="99"/>
      <c r="Q146" s="99"/>
      <c r="R146" s="99"/>
      <c r="S146" s="99"/>
      <c r="T146" s="99"/>
      <c r="U146" s="99"/>
      <c r="V146" s="99"/>
      <c r="W146" s="99"/>
      <c r="X146" s="99"/>
      <c r="Y146" s="99"/>
      <c r="Z146" s="66"/>
    </row>
    <row r="147" spans="1:26" ht="12.75" customHeight="1" x14ac:dyDescent="0.2">
      <c r="A147" s="118"/>
      <c r="B147" s="118"/>
      <c r="C147" s="99"/>
      <c r="D147" s="119"/>
      <c r="E147" s="99"/>
      <c r="F147" s="99"/>
      <c r="G147" s="99"/>
      <c r="H147" s="99"/>
      <c r="I147" s="99"/>
      <c r="J147" s="99"/>
      <c r="K147" s="99"/>
      <c r="L147" s="99"/>
      <c r="M147" s="99"/>
      <c r="N147" s="99"/>
      <c r="O147" s="99"/>
      <c r="P147" s="99"/>
      <c r="Q147" s="99"/>
      <c r="R147" s="99"/>
      <c r="S147" s="99"/>
      <c r="T147" s="99"/>
      <c r="U147" s="99"/>
      <c r="V147" s="99"/>
      <c r="W147" s="99"/>
      <c r="X147" s="99"/>
      <c r="Y147" s="99"/>
      <c r="Z147" s="66"/>
    </row>
    <row r="148" spans="1:26" ht="12.75" customHeight="1" x14ac:dyDescent="0.2">
      <c r="A148" s="118"/>
      <c r="B148" s="118"/>
      <c r="C148" s="99"/>
      <c r="D148" s="119"/>
      <c r="E148" s="99"/>
      <c r="F148" s="99"/>
      <c r="G148" s="99"/>
      <c r="H148" s="99"/>
      <c r="I148" s="99"/>
      <c r="J148" s="99"/>
      <c r="K148" s="99"/>
      <c r="L148" s="99"/>
      <c r="M148" s="99"/>
      <c r="N148" s="99"/>
      <c r="O148" s="99"/>
      <c r="P148" s="99"/>
      <c r="Q148" s="99"/>
      <c r="R148" s="99"/>
      <c r="S148" s="99"/>
      <c r="T148" s="99"/>
      <c r="U148" s="99"/>
      <c r="V148" s="99"/>
      <c r="W148" s="99"/>
      <c r="X148" s="99"/>
      <c r="Y148" s="99"/>
      <c r="Z148" s="66"/>
    </row>
    <row r="149" spans="1:26" ht="12.75" customHeight="1" x14ac:dyDescent="0.2">
      <c r="A149" s="118"/>
      <c r="B149" s="118"/>
      <c r="C149" s="99"/>
      <c r="D149" s="119"/>
      <c r="E149" s="99"/>
      <c r="F149" s="99"/>
      <c r="G149" s="99"/>
      <c r="H149" s="99"/>
      <c r="I149" s="99"/>
      <c r="J149" s="99"/>
      <c r="K149" s="99"/>
      <c r="L149" s="99"/>
      <c r="M149" s="99"/>
      <c r="N149" s="99"/>
      <c r="O149" s="99"/>
      <c r="P149" s="99"/>
      <c r="Q149" s="99"/>
      <c r="R149" s="99"/>
      <c r="S149" s="99"/>
      <c r="T149" s="99"/>
      <c r="U149" s="99"/>
      <c r="V149" s="99"/>
      <c r="W149" s="99"/>
      <c r="X149" s="99"/>
      <c r="Y149" s="99"/>
      <c r="Z149" s="66"/>
    </row>
    <row r="150" spans="1:26" ht="12.75" customHeight="1" x14ac:dyDescent="0.2">
      <c r="A150" s="118"/>
      <c r="B150" s="118"/>
      <c r="C150" s="99"/>
      <c r="D150" s="119"/>
      <c r="E150" s="99"/>
      <c r="F150" s="99"/>
      <c r="G150" s="99"/>
      <c r="H150" s="99"/>
      <c r="I150" s="99"/>
      <c r="J150" s="99"/>
      <c r="K150" s="99"/>
      <c r="L150" s="99"/>
      <c r="M150" s="99"/>
      <c r="N150" s="99"/>
      <c r="O150" s="99"/>
      <c r="P150" s="99"/>
      <c r="Q150" s="99"/>
      <c r="R150" s="99"/>
      <c r="S150" s="99"/>
      <c r="T150" s="99"/>
      <c r="U150" s="99"/>
      <c r="V150" s="99"/>
      <c r="W150" s="99"/>
      <c r="X150" s="99"/>
      <c r="Y150" s="99"/>
      <c r="Z150" s="66"/>
    </row>
    <row r="151" spans="1:26" ht="12.75" customHeight="1" x14ac:dyDescent="0.2">
      <c r="A151" s="118"/>
      <c r="B151" s="118"/>
      <c r="C151" s="99"/>
      <c r="D151" s="119"/>
      <c r="E151" s="99"/>
      <c r="F151" s="99"/>
      <c r="G151" s="99"/>
      <c r="H151" s="99"/>
      <c r="I151" s="99"/>
      <c r="J151" s="99"/>
      <c r="K151" s="99"/>
      <c r="L151" s="99"/>
      <c r="M151" s="99"/>
      <c r="N151" s="99"/>
      <c r="O151" s="99"/>
      <c r="P151" s="99"/>
      <c r="Q151" s="99"/>
      <c r="R151" s="99"/>
      <c r="S151" s="99"/>
      <c r="T151" s="99"/>
      <c r="U151" s="99"/>
      <c r="V151" s="99"/>
      <c r="W151" s="99"/>
      <c r="X151" s="99"/>
      <c r="Y151" s="99"/>
      <c r="Z151" s="66"/>
    </row>
    <row r="152" spans="1:26" ht="12.75" customHeight="1" x14ac:dyDescent="0.2">
      <c r="A152" s="118"/>
      <c r="B152" s="118"/>
      <c r="C152" s="99"/>
      <c r="D152" s="119"/>
      <c r="E152" s="99"/>
      <c r="F152" s="99"/>
      <c r="G152" s="99"/>
      <c r="H152" s="99"/>
      <c r="I152" s="99"/>
      <c r="J152" s="99"/>
      <c r="K152" s="99"/>
      <c r="L152" s="99"/>
      <c r="M152" s="99"/>
      <c r="N152" s="99"/>
      <c r="O152" s="99"/>
      <c r="P152" s="99"/>
      <c r="Q152" s="99"/>
      <c r="R152" s="99"/>
      <c r="S152" s="99"/>
      <c r="T152" s="99"/>
      <c r="U152" s="99"/>
      <c r="V152" s="99"/>
      <c r="W152" s="99"/>
      <c r="X152" s="99"/>
      <c r="Y152" s="99"/>
      <c r="Z152" s="66"/>
    </row>
    <row r="153" spans="1:26" ht="12.75" customHeight="1" x14ac:dyDescent="0.2">
      <c r="A153" s="118"/>
      <c r="B153" s="118"/>
      <c r="C153" s="99"/>
      <c r="D153" s="119"/>
      <c r="E153" s="99"/>
      <c r="F153" s="99"/>
      <c r="G153" s="99"/>
      <c r="H153" s="99"/>
      <c r="I153" s="99"/>
      <c r="J153" s="99"/>
      <c r="K153" s="99"/>
      <c r="L153" s="99"/>
      <c r="M153" s="99"/>
      <c r="N153" s="99"/>
      <c r="O153" s="99"/>
      <c r="P153" s="99"/>
      <c r="Q153" s="99"/>
      <c r="R153" s="99"/>
      <c r="S153" s="99"/>
      <c r="T153" s="99"/>
      <c r="U153" s="99"/>
      <c r="V153" s="99"/>
      <c r="W153" s="99"/>
      <c r="X153" s="99"/>
      <c r="Y153" s="99"/>
      <c r="Z153" s="66"/>
    </row>
    <row r="154" spans="1:26" ht="12.75" customHeight="1" x14ac:dyDescent="0.2">
      <c r="A154" s="118"/>
      <c r="B154" s="118"/>
      <c r="C154" s="99"/>
      <c r="D154" s="119"/>
      <c r="E154" s="99"/>
      <c r="F154" s="99"/>
      <c r="G154" s="99"/>
      <c r="H154" s="99"/>
      <c r="I154" s="99"/>
      <c r="J154" s="99"/>
      <c r="K154" s="99"/>
      <c r="L154" s="99"/>
      <c r="M154" s="99"/>
      <c r="N154" s="99"/>
      <c r="O154" s="99"/>
      <c r="P154" s="99"/>
      <c r="Q154" s="99"/>
      <c r="R154" s="99"/>
      <c r="S154" s="99"/>
      <c r="T154" s="99"/>
      <c r="U154" s="99"/>
      <c r="V154" s="99"/>
      <c r="W154" s="99"/>
      <c r="X154" s="99"/>
      <c r="Y154" s="99"/>
      <c r="Z154" s="66"/>
    </row>
    <row r="155" spans="1:26" ht="12.75" customHeight="1" x14ac:dyDescent="0.2">
      <c r="A155" s="118"/>
      <c r="B155" s="118"/>
      <c r="C155" s="99"/>
      <c r="D155" s="119"/>
      <c r="E155" s="99"/>
      <c r="F155" s="99"/>
      <c r="G155" s="99"/>
      <c r="H155" s="99"/>
      <c r="I155" s="99"/>
      <c r="J155" s="99"/>
      <c r="K155" s="99"/>
      <c r="L155" s="99"/>
      <c r="M155" s="99"/>
      <c r="N155" s="99"/>
      <c r="O155" s="99"/>
      <c r="P155" s="99"/>
      <c r="Q155" s="99"/>
      <c r="R155" s="99"/>
      <c r="S155" s="99"/>
      <c r="T155" s="99"/>
      <c r="U155" s="99"/>
      <c r="V155" s="99"/>
      <c r="W155" s="99"/>
      <c r="X155" s="99"/>
      <c r="Y155" s="99"/>
      <c r="Z155" s="66"/>
    </row>
    <row r="156" spans="1:26" ht="12.75" customHeight="1" x14ac:dyDescent="0.2">
      <c r="A156" s="118"/>
      <c r="B156" s="118"/>
      <c r="C156" s="99"/>
      <c r="D156" s="119"/>
      <c r="E156" s="99"/>
      <c r="F156" s="99"/>
      <c r="G156" s="99"/>
      <c r="H156" s="99"/>
      <c r="I156" s="99"/>
      <c r="J156" s="99"/>
      <c r="K156" s="99"/>
      <c r="L156" s="99"/>
      <c r="M156" s="99"/>
      <c r="N156" s="99"/>
      <c r="O156" s="99"/>
      <c r="P156" s="99"/>
      <c r="Q156" s="99"/>
      <c r="R156" s="99"/>
      <c r="S156" s="99"/>
      <c r="T156" s="99"/>
      <c r="U156" s="99"/>
      <c r="V156" s="99"/>
      <c r="W156" s="99"/>
      <c r="X156" s="99"/>
      <c r="Y156" s="99"/>
      <c r="Z156" s="66"/>
    </row>
    <row r="157" spans="1:26" ht="12.75" customHeight="1" x14ac:dyDescent="0.2">
      <c r="A157" s="118"/>
      <c r="B157" s="118"/>
      <c r="C157" s="99"/>
      <c r="D157" s="119"/>
      <c r="E157" s="99"/>
      <c r="F157" s="99"/>
      <c r="G157" s="99"/>
      <c r="H157" s="99"/>
      <c r="I157" s="99"/>
      <c r="J157" s="99"/>
      <c r="K157" s="99"/>
      <c r="L157" s="99"/>
      <c r="M157" s="99"/>
      <c r="N157" s="99"/>
      <c r="O157" s="99"/>
      <c r="P157" s="99"/>
      <c r="Q157" s="99"/>
      <c r="R157" s="99"/>
      <c r="S157" s="99"/>
      <c r="T157" s="99"/>
      <c r="U157" s="99"/>
      <c r="V157" s="99"/>
      <c r="W157" s="99"/>
      <c r="X157" s="99"/>
      <c r="Y157" s="99"/>
      <c r="Z157" s="66"/>
    </row>
    <row r="158" spans="1:26" ht="12.75" customHeight="1" x14ac:dyDescent="0.2">
      <c r="A158" s="118"/>
      <c r="B158" s="118"/>
      <c r="C158" s="99"/>
      <c r="D158" s="119"/>
      <c r="E158" s="99"/>
      <c r="F158" s="99"/>
      <c r="G158" s="99"/>
      <c r="H158" s="99"/>
      <c r="I158" s="99"/>
      <c r="J158" s="99"/>
      <c r="K158" s="99"/>
      <c r="L158" s="99"/>
      <c r="M158" s="99"/>
      <c r="N158" s="99"/>
      <c r="O158" s="99"/>
      <c r="P158" s="99"/>
      <c r="Q158" s="99"/>
      <c r="R158" s="99"/>
      <c r="S158" s="99"/>
      <c r="T158" s="99"/>
      <c r="U158" s="99"/>
      <c r="V158" s="99"/>
      <c r="W158" s="99"/>
      <c r="X158" s="99"/>
      <c r="Y158" s="99"/>
      <c r="Z158" s="66"/>
    </row>
    <row r="159" spans="1:26" ht="12.75" customHeight="1" x14ac:dyDescent="0.2">
      <c r="A159" s="118"/>
      <c r="B159" s="118"/>
      <c r="C159" s="99"/>
      <c r="D159" s="119"/>
      <c r="E159" s="99"/>
      <c r="F159" s="99"/>
      <c r="G159" s="99"/>
      <c r="H159" s="99"/>
      <c r="I159" s="99"/>
      <c r="J159" s="99"/>
      <c r="K159" s="99"/>
      <c r="L159" s="99"/>
      <c r="M159" s="99"/>
      <c r="N159" s="99"/>
      <c r="O159" s="99"/>
      <c r="P159" s="99"/>
      <c r="Q159" s="99"/>
      <c r="R159" s="99"/>
      <c r="S159" s="99"/>
      <c r="T159" s="99"/>
      <c r="U159" s="99"/>
      <c r="V159" s="99"/>
      <c r="W159" s="99"/>
      <c r="X159" s="99"/>
      <c r="Y159" s="99"/>
      <c r="Z159" s="66"/>
    </row>
    <row r="160" spans="1:26" ht="12.75" customHeight="1" x14ac:dyDescent="0.2">
      <c r="A160" s="118"/>
      <c r="B160" s="118"/>
      <c r="C160" s="99"/>
      <c r="D160" s="119"/>
      <c r="E160" s="99"/>
      <c r="F160" s="99"/>
      <c r="G160" s="99"/>
      <c r="H160" s="99"/>
      <c r="I160" s="99"/>
      <c r="J160" s="99"/>
      <c r="K160" s="99"/>
      <c r="L160" s="99"/>
      <c r="M160" s="99"/>
      <c r="N160" s="99"/>
      <c r="O160" s="99"/>
      <c r="P160" s="99"/>
      <c r="Q160" s="99"/>
      <c r="R160" s="99"/>
      <c r="S160" s="99"/>
      <c r="T160" s="99"/>
      <c r="U160" s="99"/>
      <c r="V160" s="99"/>
      <c r="W160" s="99"/>
      <c r="X160" s="99"/>
      <c r="Y160" s="99"/>
      <c r="Z160" s="66"/>
    </row>
    <row r="161" spans="1:26" ht="12.75" customHeight="1" x14ac:dyDescent="0.2">
      <c r="A161" s="118"/>
      <c r="B161" s="118"/>
      <c r="C161" s="99"/>
      <c r="D161" s="119"/>
      <c r="E161" s="99"/>
      <c r="F161" s="99"/>
      <c r="G161" s="99"/>
      <c r="H161" s="99"/>
      <c r="I161" s="99"/>
      <c r="J161" s="99"/>
      <c r="K161" s="99"/>
      <c r="L161" s="99"/>
      <c r="M161" s="99"/>
      <c r="N161" s="99"/>
      <c r="O161" s="99"/>
      <c r="P161" s="99"/>
      <c r="Q161" s="99"/>
      <c r="R161" s="99"/>
      <c r="S161" s="99"/>
      <c r="T161" s="99"/>
      <c r="U161" s="99"/>
      <c r="V161" s="99"/>
      <c r="W161" s="99"/>
      <c r="X161" s="99"/>
      <c r="Y161" s="99"/>
      <c r="Z161" s="66"/>
    </row>
    <row r="162" spans="1:26" ht="12.75" customHeight="1" x14ac:dyDescent="0.2">
      <c r="A162" s="118"/>
      <c r="B162" s="118"/>
      <c r="C162" s="99"/>
      <c r="D162" s="119"/>
      <c r="E162" s="99"/>
      <c r="F162" s="99"/>
      <c r="G162" s="99"/>
      <c r="H162" s="99"/>
      <c r="I162" s="99"/>
      <c r="J162" s="99"/>
      <c r="K162" s="99"/>
      <c r="L162" s="99"/>
      <c r="M162" s="99"/>
      <c r="N162" s="99"/>
      <c r="O162" s="99"/>
      <c r="P162" s="99"/>
      <c r="Q162" s="99"/>
      <c r="R162" s="99"/>
      <c r="S162" s="99"/>
      <c r="T162" s="99"/>
      <c r="U162" s="99"/>
      <c r="V162" s="99"/>
      <c r="W162" s="99"/>
      <c r="X162" s="99"/>
      <c r="Y162" s="99"/>
      <c r="Z162" s="66"/>
    </row>
    <row r="163" spans="1:26" ht="12.75" customHeight="1" x14ac:dyDescent="0.2">
      <c r="A163" s="118"/>
      <c r="B163" s="118"/>
      <c r="C163" s="99"/>
      <c r="D163" s="119"/>
      <c r="E163" s="99"/>
      <c r="F163" s="99"/>
      <c r="G163" s="99"/>
      <c r="H163" s="99"/>
      <c r="I163" s="99"/>
      <c r="J163" s="99"/>
      <c r="K163" s="99"/>
      <c r="L163" s="99"/>
      <c r="M163" s="99"/>
      <c r="N163" s="99"/>
      <c r="O163" s="99"/>
      <c r="P163" s="99"/>
      <c r="Q163" s="99"/>
      <c r="R163" s="99"/>
      <c r="S163" s="99"/>
      <c r="T163" s="99"/>
      <c r="U163" s="99"/>
      <c r="V163" s="99"/>
      <c r="W163" s="99"/>
      <c r="X163" s="99"/>
      <c r="Y163" s="99"/>
      <c r="Z163" s="66"/>
    </row>
    <row r="164" spans="1:26" ht="12.75" customHeight="1" x14ac:dyDescent="0.2">
      <c r="A164" s="118"/>
      <c r="B164" s="118"/>
      <c r="C164" s="99"/>
      <c r="D164" s="119"/>
      <c r="E164" s="99"/>
      <c r="F164" s="99"/>
      <c r="G164" s="99"/>
      <c r="H164" s="99"/>
      <c r="I164" s="99"/>
      <c r="J164" s="99"/>
      <c r="K164" s="99"/>
      <c r="L164" s="99"/>
      <c r="M164" s="99"/>
      <c r="N164" s="99"/>
      <c r="O164" s="99"/>
      <c r="P164" s="99"/>
      <c r="Q164" s="99"/>
      <c r="R164" s="99"/>
      <c r="S164" s="99"/>
      <c r="T164" s="99"/>
      <c r="U164" s="99"/>
      <c r="V164" s="99"/>
      <c r="W164" s="99"/>
      <c r="X164" s="99"/>
      <c r="Y164" s="99"/>
      <c r="Z164" s="66"/>
    </row>
    <row r="165" spans="1:26" ht="12.75" customHeight="1" x14ac:dyDescent="0.2">
      <c r="A165" s="118"/>
      <c r="B165" s="118"/>
      <c r="C165" s="99"/>
      <c r="D165" s="119"/>
      <c r="E165" s="99"/>
      <c r="F165" s="99"/>
      <c r="G165" s="99"/>
      <c r="H165" s="99"/>
      <c r="I165" s="99"/>
      <c r="J165" s="99"/>
      <c r="K165" s="99"/>
      <c r="L165" s="99"/>
      <c r="M165" s="99"/>
      <c r="N165" s="99"/>
      <c r="O165" s="99"/>
      <c r="P165" s="99"/>
      <c r="Q165" s="99"/>
      <c r="R165" s="99"/>
      <c r="S165" s="99"/>
      <c r="T165" s="99"/>
      <c r="U165" s="99"/>
      <c r="V165" s="99"/>
      <c r="W165" s="99"/>
      <c r="X165" s="99"/>
      <c r="Y165" s="99"/>
      <c r="Z165" s="66"/>
    </row>
    <row r="166" spans="1:26" ht="12.75" customHeight="1" x14ac:dyDescent="0.2">
      <c r="A166" s="118"/>
      <c r="B166" s="118"/>
      <c r="C166" s="99"/>
      <c r="D166" s="119"/>
      <c r="E166" s="99"/>
      <c r="F166" s="99"/>
      <c r="G166" s="99"/>
      <c r="H166" s="99"/>
      <c r="I166" s="99"/>
      <c r="J166" s="99"/>
      <c r="K166" s="99"/>
      <c r="L166" s="99"/>
      <c r="M166" s="99"/>
      <c r="N166" s="99"/>
      <c r="O166" s="99"/>
      <c r="P166" s="99"/>
      <c r="Q166" s="99"/>
      <c r="R166" s="99"/>
      <c r="S166" s="99"/>
      <c r="T166" s="99"/>
      <c r="U166" s="99"/>
      <c r="V166" s="99"/>
      <c r="W166" s="99"/>
      <c r="X166" s="99"/>
      <c r="Y166" s="99"/>
      <c r="Z166" s="66"/>
    </row>
    <row r="167" spans="1:26" ht="12.75" customHeight="1" x14ac:dyDescent="0.2">
      <c r="A167" s="118"/>
      <c r="B167" s="118"/>
      <c r="C167" s="99"/>
      <c r="D167" s="119"/>
      <c r="E167" s="99"/>
      <c r="F167" s="99"/>
      <c r="G167" s="99"/>
      <c r="H167" s="99"/>
      <c r="I167" s="99"/>
      <c r="J167" s="99"/>
      <c r="K167" s="99"/>
      <c r="L167" s="99"/>
      <c r="M167" s="99"/>
      <c r="N167" s="99"/>
      <c r="O167" s="99"/>
      <c r="P167" s="99"/>
      <c r="Q167" s="99"/>
      <c r="R167" s="99"/>
      <c r="S167" s="99"/>
      <c r="T167" s="99"/>
      <c r="U167" s="99"/>
      <c r="V167" s="99"/>
      <c r="W167" s="99"/>
      <c r="X167" s="99"/>
      <c r="Y167" s="99"/>
      <c r="Z167" s="66"/>
    </row>
    <row r="168" spans="1:26" ht="12.75" customHeight="1" x14ac:dyDescent="0.2">
      <c r="A168" s="118"/>
      <c r="B168" s="118"/>
      <c r="C168" s="99"/>
      <c r="D168" s="119"/>
      <c r="E168" s="99"/>
      <c r="F168" s="99"/>
      <c r="G168" s="99"/>
      <c r="H168" s="99"/>
      <c r="I168" s="99"/>
      <c r="J168" s="99"/>
      <c r="K168" s="99"/>
      <c r="L168" s="99"/>
      <c r="M168" s="99"/>
      <c r="N168" s="99"/>
      <c r="O168" s="99"/>
      <c r="P168" s="99"/>
      <c r="Q168" s="99"/>
      <c r="R168" s="99"/>
      <c r="S168" s="99"/>
      <c r="T168" s="99"/>
      <c r="U168" s="99"/>
      <c r="V168" s="99"/>
      <c r="W168" s="99"/>
      <c r="X168" s="99"/>
      <c r="Y168" s="99"/>
      <c r="Z168" s="66"/>
    </row>
    <row r="169" spans="1:26" ht="12.75" customHeight="1" x14ac:dyDescent="0.2">
      <c r="A169" s="118"/>
      <c r="B169" s="118"/>
      <c r="C169" s="99"/>
      <c r="D169" s="119"/>
      <c r="E169" s="99"/>
      <c r="F169" s="99"/>
      <c r="G169" s="99"/>
      <c r="H169" s="99"/>
      <c r="I169" s="99"/>
      <c r="J169" s="99"/>
      <c r="K169" s="99"/>
      <c r="L169" s="99"/>
      <c r="M169" s="99"/>
      <c r="N169" s="99"/>
      <c r="O169" s="99"/>
      <c r="P169" s="99"/>
      <c r="Q169" s="99"/>
      <c r="R169" s="99"/>
      <c r="S169" s="99"/>
      <c r="T169" s="99"/>
      <c r="U169" s="99"/>
      <c r="V169" s="99"/>
      <c r="W169" s="99"/>
      <c r="X169" s="99"/>
      <c r="Y169" s="99"/>
      <c r="Z169" s="66"/>
    </row>
    <row r="170" spans="1:26" ht="12.75" customHeight="1" x14ac:dyDescent="0.2">
      <c r="A170" s="118"/>
      <c r="B170" s="118"/>
      <c r="C170" s="99"/>
      <c r="D170" s="119"/>
      <c r="E170" s="99"/>
      <c r="F170" s="99"/>
      <c r="G170" s="99"/>
      <c r="H170" s="99"/>
      <c r="I170" s="99"/>
      <c r="J170" s="99"/>
      <c r="K170" s="99"/>
      <c r="L170" s="99"/>
      <c r="M170" s="99"/>
      <c r="N170" s="99"/>
      <c r="O170" s="99"/>
      <c r="P170" s="99"/>
      <c r="Q170" s="99"/>
      <c r="R170" s="99"/>
      <c r="S170" s="99"/>
      <c r="T170" s="99"/>
      <c r="U170" s="99"/>
      <c r="V170" s="99"/>
      <c r="W170" s="99"/>
      <c r="X170" s="99"/>
      <c r="Y170" s="99"/>
      <c r="Z170" s="66"/>
    </row>
    <row r="171" spans="1:26" ht="12.75" customHeight="1" x14ac:dyDescent="0.2">
      <c r="A171" s="118"/>
      <c r="B171" s="118"/>
      <c r="C171" s="99"/>
      <c r="D171" s="119"/>
      <c r="E171" s="99"/>
      <c r="F171" s="99"/>
      <c r="G171" s="99"/>
      <c r="H171" s="99"/>
      <c r="I171" s="99"/>
      <c r="J171" s="99"/>
      <c r="K171" s="99"/>
      <c r="L171" s="99"/>
      <c r="M171" s="99"/>
      <c r="N171" s="99"/>
      <c r="O171" s="99"/>
      <c r="P171" s="99"/>
      <c r="Q171" s="99"/>
      <c r="R171" s="99"/>
      <c r="S171" s="99"/>
      <c r="T171" s="99"/>
      <c r="U171" s="99"/>
      <c r="V171" s="99"/>
      <c r="W171" s="99"/>
      <c r="X171" s="99"/>
      <c r="Y171" s="99"/>
      <c r="Z171" s="66"/>
    </row>
    <row r="172" spans="1:26" ht="12.75" customHeight="1" x14ac:dyDescent="0.2">
      <c r="A172" s="118"/>
      <c r="B172" s="118"/>
      <c r="C172" s="99"/>
      <c r="D172" s="119"/>
      <c r="E172" s="99"/>
      <c r="F172" s="99"/>
      <c r="G172" s="99"/>
      <c r="H172" s="99"/>
      <c r="I172" s="99"/>
      <c r="J172" s="99"/>
      <c r="K172" s="99"/>
      <c r="L172" s="99"/>
      <c r="M172" s="99"/>
      <c r="N172" s="99"/>
      <c r="O172" s="99"/>
      <c r="P172" s="99"/>
      <c r="Q172" s="99"/>
      <c r="R172" s="99"/>
      <c r="S172" s="99"/>
      <c r="T172" s="99"/>
      <c r="U172" s="99"/>
      <c r="V172" s="99"/>
      <c r="W172" s="99"/>
      <c r="X172" s="99"/>
      <c r="Y172" s="99"/>
      <c r="Z172" s="66"/>
    </row>
    <row r="173" spans="1:26" ht="12.75" customHeight="1" x14ac:dyDescent="0.2">
      <c r="A173" s="118"/>
      <c r="B173" s="118"/>
      <c r="C173" s="99"/>
      <c r="D173" s="119"/>
      <c r="E173" s="99"/>
      <c r="F173" s="99"/>
      <c r="G173" s="99"/>
      <c r="H173" s="99"/>
      <c r="I173" s="99"/>
      <c r="J173" s="99"/>
      <c r="K173" s="99"/>
      <c r="L173" s="99"/>
      <c r="M173" s="99"/>
      <c r="N173" s="99"/>
      <c r="O173" s="99"/>
      <c r="P173" s="99"/>
      <c r="Q173" s="99"/>
      <c r="R173" s="99"/>
      <c r="S173" s="99"/>
      <c r="T173" s="99"/>
      <c r="U173" s="99"/>
      <c r="V173" s="99"/>
      <c r="W173" s="99"/>
      <c r="X173" s="99"/>
      <c r="Y173" s="99"/>
      <c r="Z173" s="66"/>
    </row>
    <row r="174" spans="1:26" ht="12.75" customHeight="1" x14ac:dyDescent="0.2">
      <c r="A174" s="118"/>
      <c r="B174" s="118"/>
      <c r="C174" s="99"/>
      <c r="D174" s="119"/>
      <c r="E174" s="99"/>
      <c r="F174" s="99"/>
      <c r="G174" s="99"/>
      <c r="H174" s="99"/>
      <c r="I174" s="99"/>
      <c r="J174" s="99"/>
      <c r="K174" s="99"/>
      <c r="L174" s="99"/>
      <c r="M174" s="99"/>
      <c r="N174" s="99"/>
      <c r="O174" s="99"/>
      <c r="P174" s="99"/>
      <c r="Q174" s="99"/>
      <c r="R174" s="99"/>
      <c r="S174" s="99"/>
      <c r="T174" s="99"/>
      <c r="U174" s="99"/>
      <c r="V174" s="99"/>
      <c r="W174" s="99"/>
      <c r="X174" s="99"/>
      <c r="Y174" s="99"/>
      <c r="Z174" s="66"/>
    </row>
    <row r="175" spans="1:26" ht="12.75" customHeight="1" x14ac:dyDescent="0.2">
      <c r="A175" s="118"/>
      <c r="B175" s="118"/>
      <c r="C175" s="99"/>
      <c r="D175" s="119"/>
      <c r="E175" s="99"/>
      <c r="F175" s="99"/>
      <c r="G175" s="99"/>
      <c r="H175" s="99"/>
      <c r="I175" s="99"/>
      <c r="J175" s="99"/>
      <c r="K175" s="99"/>
      <c r="L175" s="99"/>
      <c r="M175" s="99"/>
      <c r="N175" s="99"/>
      <c r="O175" s="99"/>
      <c r="P175" s="99"/>
      <c r="Q175" s="99"/>
      <c r="R175" s="99"/>
      <c r="S175" s="99"/>
      <c r="T175" s="99"/>
      <c r="U175" s="99"/>
      <c r="V175" s="99"/>
      <c r="W175" s="99"/>
      <c r="X175" s="99"/>
      <c r="Y175" s="99"/>
      <c r="Z175" s="66"/>
    </row>
    <row r="176" spans="1:26" ht="12.75" customHeight="1" x14ac:dyDescent="0.2">
      <c r="A176" s="118"/>
      <c r="B176" s="118"/>
      <c r="C176" s="99"/>
      <c r="D176" s="119"/>
      <c r="E176" s="99"/>
      <c r="F176" s="99"/>
      <c r="G176" s="99"/>
      <c r="H176" s="99"/>
      <c r="I176" s="99"/>
      <c r="J176" s="99"/>
      <c r="K176" s="99"/>
      <c r="L176" s="99"/>
      <c r="M176" s="99"/>
      <c r="N176" s="99"/>
      <c r="O176" s="99"/>
      <c r="P176" s="99"/>
      <c r="Q176" s="99"/>
      <c r="R176" s="99"/>
      <c r="S176" s="99"/>
      <c r="T176" s="99"/>
      <c r="U176" s="99"/>
      <c r="V176" s="99"/>
      <c r="W176" s="99"/>
      <c r="X176" s="99"/>
      <c r="Y176" s="99"/>
      <c r="Z176" s="66"/>
    </row>
    <row r="177" spans="1:26" ht="12.75" customHeight="1" x14ac:dyDescent="0.2">
      <c r="A177" s="118"/>
      <c r="B177" s="118"/>
      <c r="C177" s="99"/>
      <c r="D177" s="119"/>
      <c r="E177" s="99"/>
      <c r="F177" s="99"/>
      <c r="G177" s="99"/>
      <c r="H177" s="99"/>
      <c r="I177" s="99"/>
      <c r="J177" s="99"/>
      <c r="K177" s="99"/>
      <c r="L177" s="99"/>
      <c r="M177" s="99"/>
      <c r="N177" s="99"/>
      <c r="O177" s="99"/>
      <c r="P177" s="99"/>
      <c r="Q177" s="99"/>
      <c r="R177" s="99"/>
      <c r="S177" s="99"/>
      <c r="T177" s="99"/>
      <c r="U177" s="99"/>
      <c r="V177" s="99"/>
      <c r="W177" s="99"/>
      <c r="X177" s="99"/>
      <c r="Y177" s="99"/>
      <c r="Z177" s="66"/>
    </row>
    <row r="178" spans="1:26" ht="12.75" customHeight="1" x14ac:dyDescent="0.2">
      <c r="A178" s="118"/>
      <c r="B178" s="118"/>
      <c r="C178" s="99"/>
      <c r="D178" s="119"/>
      <c r="E178" s="99"/>
      <c r="F178" s="99"/>
      <c r="G178" s="99"/>
      <c r="H178" s="99"/>
      <c r="I178" s="99"/>
      <c r="J178" s="99"/>
      <c r="K178" s="99"/>
      <c r="L178" s="99"/>
      <c r="M178" s="99"/>
      <c r="N178" s="99"/>
      <c r="O178" s="99"/>
      <c r="P178" s="99"/>
      <c r="Q178" s="99"/>
      <c r="R178" s="99"/>
      <c r="S178" s="99"/>
      <c r="T178" s="99"/>
      <c r="U178" s="99"/>
      <c r="V178" s="99"/>
      <c r="W178" s="99"/>
      <c r="X178" s="99"/>
      <c r="Y178" s="99"/>
      <c r="Z178" s="66"/>
    </row>
    <row r="179" spans="1:26" ht="12.75" customHeight="1" x14ac:dyDescent="0.2">
      <c r="A179" s="118"/>
      <c r="B179" s="118"/>
      <c r="C179" s="99"/>
      <c r="D179" s="119"/>
      <c r="E179" s="99"/>
      <c r="F179" s="99"/>
      <c r="G179" s="99"/>
      <c r="H179" s="99"/>
      <c r="I179" s="99"/>
      <c r="J179" s="99"/>
      <c r="K179" s="99"/>
      <c r="L179" s="99"/>
      <c r="M179" s="99"/>
      <c r="N179" s="99"/>
      <c r="O179" s="99"/>
      <c r="P179" s="99"/>
      <c r="Q179" s="99"/>
      <c r="R179" s="99"/>
      <c r="S179" s="99"/>
      <c r="T179" s="99"/>
      <c r="U179" s="99"/>
      <c r="V179" s="99"/>
      <c r="W179" s="99"/>
      <c r="X179" s="99"/>
      <c r="Y179" s="99"/>
      <c r="Z179" s="66"/>
    </row>
    <row r="180" spans="1:26" ht="12.75" customHeight="1" x14ac:dyDescent="0.2">
      <c r="A180" s="118"/>
      <c r="B180" s="118"/>
      <c r="C180" s="99"/>
      <c r="D180" s="119"/>
      <c r="E180" s="99"/>
      <c r="F180" s="99"/>
      <c r="G180" s="99"/>
      <c r="H180" s="99"/>
      <c r="I180" s="99"/>
      <c r="J180" s="99"/>
      <c r="K180" s="99"/>
      <c r="L180" s="99"/>
      <c r="M180" s="99"/>
      <c r="N180" s="99"/>
      <c r="O180" s="99"/>
      <c r="P180" s="99"/>
      <c r="Q180" s="99"/>
      <c r="R180" s="99"/>
      <c r="S180" s="99"/>
      <c r="T180" s="99"/>
      <c r="U180" s="99"/>
      <c r="V180" s="99"/>
      <c r="W180" s="99"/>
      <c r="X180" s="99"/>
      <c r="Y180" s="99"/>
      <c r="Z180" s="66"/>
    </row>
    <row r="181" spans="1:26" ht="12.75" customHeight="1" x14ac:dyDescent="0.2">
      <c r="A181" s="118"/>
      <c r="B181" s="118"/>
      <c r="C181" s="99"/>
      <c r="D181" s="119"/>
      <c r="E181" s="99"/>
      <c r="F181" s="99"/>
      <c r="G181" s="99"/>
      <c r="H181" s="99"/>
      <c r="I181" s="99"/>
      <c r="J181" s="99"/>
      <c r="K181" s="99"/>
      <c r="L181" s="99"/>
      <c r="M181" s="99"/>
      <c r="N181" s="99"/>
      <c r="O181" s="99"/>
      <c r="P181" s="99"/>
      <c r="Q181" s="99"/>
      <c r="R181" s="99"/>
      <c r="S181" s="99"/>
      <c r="T181" s="99"/>
      <c r="U181" s="99"/>
      <c r="V181" s="99"/>
      <c r="W181" s="99"/>
      <c r="X181" s="99"/>
      <c r="Y181" s="99"/>
      <c r="Z181" s="66"/>
    </row>
    <row r="182" spans="1:26" ht="12.75" customHeight="1" x14ac:dyDescent="0.2">
      <c r="A182" s="118"/>
      <c r="B182" s="118"/>
      <c r="C182" s="99"/>
      <c r="D182" s="119"/>
      <c r="E182" s="99"/>
      <c r="F182" s="99"/>
      <c r="G182" s="99"/>
      <c r="H182" s="99"/>
      <c r="I182" s="99"/>
      <c r="J182" s="99"/>
      <c r="K182" s="99"/>
      <c r="L182" s="99"/>
      <c r="M182" s="99"/>
      <c r="N182" s="99"/>
      <c r="O182" s="99"/>
      <c r="P182" s="99"/>
      <c r="Q182" s="99"/>
      <c r="R182" s="99"/>
      <c r="S182" s="99"/>
      <c r="T182" s="99"/>
      <c r="U182" s="99"/>
      <c r="V182" s="99"/>
      <c r="W182" s="99"/>
      <c r="X182" s="99"/>
      <c r="Y182" s="99"/>
      <c r="Z182" s="66"/>
    </row>
    <row r="183" spans="1:26" ht="12.75" customHeight="1" x14ac:dyDescent="0.2">
      <c r="A183" s="118"/>
      <c r="B183" s="118"/>
      <c r="C183" s="99"/>
      <c r="D183" s="119"/>
      <c r="E183" s="99"/>
      <c r="F183" s="99"/>
      <c r="G183" s="99"/>
      <c r="H183" s="99"/>
      <c r="I183" s="99"/>
      <c r="J183" s="99"/>
      <c r="K183" s="99"/>
      <c r="L183" s="99"/>
      <c r="M183" s="99"/>
      <c r="N183" s="99"/>
      <c r="O183" s="99"/>
      <c r="P183" s="99"/>
      <c r="Q183" s="99"/>
      <c r="R183" s="99"/>
      <c r="S183" s="99"/>
      <c r="T183" s="99"/>
      <c r="U183" s="99"/>
      <c r="V183" s="99"/>
      <c r="W183" s="99"/>
      <c r="X183" s="99"/>
      <c r="Y183" s="99"/>
      <c r="Z183" s="66"/>
    </row>
    <row r="184" spans="1:26" ht="12.75" customHeight="1" x14ac:dyDescent="0.2">
      <c r="A184" s="118"/>
      <c r="B184" s="118"/>
      <c r="C184" s="99"/>
      <c r="D184" s="119"/>
      <c r="E184" s="99"/>
      <c r="F184" s="99"/>
      <c r="G184" s="99"/>
      <c r="H184" s="99"/>
      <c r="I184" s="99"/>
      <c r="J184" s="99"/>
      <c r="K184" s="99"/>
      <c r="L184" s="99"/>
      <c r="M184" s="99"/>
      <c r="N184" s="99"/>
      <c r="O184" s="99"/>
      <c r="P184" s="99"/>
      <c r="Q184" s="99"/>
      <c r="R184" s="99"/>
      <c r="S184" s="99"/>
      <c r="T184" s="99"/>
      <c r="U184" s="99"/>
      <c r="V184" s="99"/>
      <c r="W184" s="99"/>
      <c r="X184" s="99"/>
      <c r="Y184" s="99"/>
      <c r="Z184" s="66"/>
    </row>
    <row r="185" spans="1:26" ht="12.75" customHeight="1" x14ac:dyDescent="0.2">
      <c r="A185" s="118"/>
      <c r="B185" s="118"/>
      <c r="C185" s="99"/>
      <c r="D185" s="119"/>
      <c r="E185" s="99"/>
      <c r="F185" s="99"/>
      <c r="G185" s="99"/>
      <c r="H185" s="99"/>
      <c r="I185" s="99"/>
      <c r="J185" s="99"/>
      <c r="K185" s="99"/>
      <c r="L185" s="99"/>
      <c r="M185" s="99"/>
      <c r="N185" s="99"/>
      <c r="O185" s="99"/>
      <c r="P185" s="99"/>
      <c r="Q185" s="99"/>
      <c r="R185" s="99"/>
      <c r="S185" s="99"/>
      <c r="T185" s="99"/>
      <c r="U185" s="99"/>
      <c r="V185" s="99"/>
      <c r="W185" s="99"/>
      <c r="X185" s="99"/>
      <c r="Y185" s="99"/>
      <c r="Z185" s="66"/>
    </row>
    <row r="186" spans="1:26" ht="12.75" customHeight="1" x14ac:dyDescent="0.2">
      <c r="A186" s="118"/>
      <c r="B186" s="118"/>
      <c r="C186" s="99"/>
      <c r="D186" s="119"/>
      <c r="E186" s="99"/>
      <c r="F186" s="99"/>
      <c r="G186" s="99"/>
      <c r="H186" s="99"/>
      <c r="I186" s="99"/>
      <c r="J186" s="99"/>
      <c r="K186" s="99"/>
      <c r="L186" s="99"/>
      <c r="M186" s="99"/>
      <c r="N186" s="99"/>
      <c r="O186" s="99"/>
      <c r="P186" s="99"/>
      <c r="Q186" s="99"/>
      <c r="R186" s="99"/>
      <c r="S186" s="99"/>
      <c r="T186" s="99"/>
      <c r="U186" s="99"/>
      <c r="V186" s="99"/>
      <c r="W186" s="99"/>
      <c r="X186" s="99"/>
      <c r="Y186" s="99"/>
      <c r="Z186" s="66"/>
    </row>
    <row r="187" spans="1:26" ht="12.75" customHeight="1" x14ac:dyDescent="0.2">
      <c r="A187" s="118"/>
      <c r="B187" s="118"/>
      <c r="C187" s="99"/>
      <c r="D187" s="119"/>
      <c r="E187" s="99"/>
      <c r="F187" s="99"/>
      <c r="G187" s="99"/>
      <c r="H187" s="99"/>
      <c r="I187" s="99"/>
      <c r="J187" s="99"/>
      <c r="K187" s="99"/>
      <c r="L187" s="99"/>
      <c r="M187" s="99"/>
      <c r="N187" s="99"/>
      <c r="O187" s="99"/>
      <c r="P187" s="99"/>
      <c r="Q187" s="99"/>
      <c r="R187" s="99"/>
      <c r="S187" s="99"/>
      <c r="T187" s="99"/>
      <c r="U187" s="99"/>
      <c r="V187" s="99"/>
      <c r="W187" s="99"/>
      <c r="X187" s="99"/>
      <c r="Y187" s="99"/>
      <c r="Z187" s="66"/>
    </row>
    <row r="188" spans="1:26" ht="12.75" customHeight="1" x14ac:dyDescent="0.2">
      <c r="A188" s="118"/>
      <c r="B188" s="118"/>
      <c r="C188" s="99"/>
      <c r="D188" s="119"/>
      <c r="E188" s="99"/>
      <c r="F188" s="99"/>
      <c r="G188" s="99"/>
      <c r="H188" s="99"/>
      <c r="I188" s="99"/>
      <c r="J188" s="99"/>
      <c r="K188" s="99"/>
      <c r="L188" s="99"/>
      <c r="M188" s="99"/>
      <c r="N188" s="99"/>
      <c r="O188" s="99"/>
      <c r="P188" s="99"/>
      <c r="Q188" s="99"/>
      <c r="R188" s="99"/>
      <c r="S188" s="99"/>
      <c r="T188" s="99"/>
      <c r="U188" s="99"/>
      <c r="V188" s="99"/>
      <c r="W188" s="99"/>
      <c r="X188" s="99"/>
      <c r="Y188" s="99"/>
      <c r="Z188" s="66"/>
    </row>
    <row r="189" spans="1:26" ht="12.75" customHeight="1" x14ac:dyDescent="0.2">
      <c r="A189" s="118"/>
      <c r="B189" s="118"/>
      <c r="C189" s="99"/>
      <c r="D189" s="119"/>
      <c r="E189" s="99"/>
      <c r="F189" s="99"/>
      <c r="G189" s="99"/>
      <c r="H189" s="99"/>
      <c r="I189" s="99"/>
      <c r="J189" s="99"/>
      <c r="K189" s="99"/>
      <c r="L189" s="99"/>
      <c r="M189" s="99"/>
      <c r="N189" s="99"/>
      <c r="O189" s="99"/>
      <c r="P189" s="99"/>
      <c r="Q189" s="99"/>
      <c r="R189" s="99"/>
      <c r="S189" s="99"/>
      <c r="T189" s="99"/>
      <c r="U189" s="99"/>
      <c r="V189" s="99"/>
      <c r="W189" s="99"/>
      <c r="X189" s="99"/>
      <c r="Y189" s="99"/>
      <c r="Z189" s="66"/>
    </row>
    <row r="190" spans="1:26" ht="12.75" customHeight="1" x14ac:dyDescent="0.2">
      <c r="A190" s="118"/>
      <c r="B190" s="118"/>
      <c r="C190" s="99"/>
      <c r="D190" s="119"/>
      <c r="E190" s="99"/>
      <c r="F190" s="99"/>
      <c r="G190" s="99"/>
      <c r="H190" s="99"/>
      <c r="I190" s="99"/>
      <c r="J190" s="99"/>
      <c r="K190" s="99"/>
      <c r="L190" s="99"/>
      <c r="M190" s="99"/>
      <c r="N190" s="99"/>
      <c r="O190" s="99"/>
      <c r="P190" s="99"/>
      <c r="Q190" s="99"/>
      <c r="R190" s="99"/>
      <c r="S190" s="99"/>
      <c r="T190" s="99"/>
      <c r="U190" s="99"/>
      <c r="V190" s="99"/>
      <c r="W190" s="99"/>
      <c r="X190" s="99"/>
      <c r="Y190" s="99"/>
      <c r="Z190" s="66"/>
    </row>
    <row r="191" spans="1:26" ht="12.75" customHeight="1" x14ac:dyDescent="0.2">
      <c r="A191" s="118"/>
      <c r="B191" s="118"/>
      <c r="C191" s="99"/>
      <c r="D191" s="119"/>
      <c r="E191" s="99"/>
      <c r="F191" s="99"/>
      <c r="G191" s="99"/>
      <c r="H191" s="99"/>
      <c r="I191" s="99"/>
      <c r="J191" s="99"/>
      <c r="K191" s="99"/>
      <c r="L191" s="99"/>
      <c r="M191" s="99"/>
      <c r="N191" s="99"/>
      <c r="O191" s="99"/>
      <c r="P191" s="99"/>
      <c r="Q191" s="99"/>
      <c r="R191" s="99"/>
      <c r="S191" s="99"/>
      <c r="T191" s="99"/>
      <c r="U191" s="99"/>
      <c r="V191" s="99"/>
      <c r="W191" s="99"/>
      <c r="X191" s="99"/>
      <c r="Y191" s="99"/>
      <c r="Z191" s="66"/>
    </row>
    <row r="192" spans="1:26" ht="12.75" customHeight="1" x14ac:dyDescent="0.2">
      <c r="A192" s="118"/>
      <c r="B192" s="118"/>
      <c r="C192" s="99"/>
      <c r="D192" s="119"/>
      <c r="E192" s="99"/>
      <c r="F192" s="99"/>
      <c r="G192" s="99"/>
      <c r="H192" s="99"/>
      <c r="I192" s="99"/>
      <c r="J192" s="99"/>
      <c r="K192" s="99"/>
      <c r="L192" s="99"/>
      <c r="M192" s="99"/>
      <c r="N192" s="99"/>
      <c r="O192" s="99"/>
      <c r="P192" s="99"/>
      <c r="Q192" s="99"/>
      <c r="R192" s="99"/>
      <c r="S192" s="99"/>
      <c r="T192" s="99"/>
      <c r="U192" s="99"/>
      <c r="V192" s="99"/>
      <c r="W192" s="99"/>
      <c r="X192" s="99"/>
      <c r="Y192" s="99"/>
      <c r="Z192" s="66"/>
    </row>
    <row r="193" spans="1:26" ht="12.75" customHeight="1" x14ac:dyDescent="0.2">
      <c r="A193" s="118"/>
      <c r="B193" s="118"/>
      <c r="C193" s="99"/>
      <c r="D193" s="119"/>
      <c r="E193" s="99"/>
      <c r="F193" s="99"/>
      <c r="G193" s="99"/>
      <c r="H193" s="99"/>
      <c r="I193" s="99"/>
      <c r="J193" s="99"/>
      <c r="K193" s="99"/>
      <c r="L193" s="99"/>
      <c r="M193" s="99"/>
      <c r="N193" s="99"/>
      <c r="O193" s="99"/>
      <c r="P193" s="99"/>
      <c r="Q193" s="99"/>
      <c r="R193" s="99"/>
      <c r="S193" s="99"/>
      <c r="T193" s="99"/>
      <c r="U193" s="99"/>
      <c r="V193" s="99"/>
      <c r="W193" s="99"/>
      <c r="X193" s="99"/>
      <c r="Y193" s="99"/>
      <c r="Z193" s="66"/>
    </row>
    <row r="194" spans="1:26" ht="12.75" customHeight="1" x14ac:dyDescent="0.2">
      <c r="A194" s="118"/>
      <c r="B194" s="118"/>
      <c r="C194" s="99"/>
      <c r="D194" s="119"/>
      <c r="E194" s="99"/>
      <c r="F194" s="99"/>
      <c r="G194" s="99"/>
      <c r="H194" s="99"/>
      <c r="I194" s="99"/>
      <c r="J194" s="99"/>
      <c r="K194" s="99"/>
      <c r="L194" s="99"/>
      <c r="M194" s="99"/>
      <c r="N194" s="99"/>
      <c r="O194" s="99"/>
      <c r="P194" s="99"/>
      <c r="Q194" s="99"/>
      <c r="R194" s="99"/>
      <c r="S194" s="99"/>
      <c r="T194" s="99"/>
      <c r="U194" s="99"/>
      <c r="V194" s="99"/>
      <c r="W194" s="99"/>
      <c r="X194" s="99"/>
      <c r="Y194" s="99"/>
      <c r="Z194" s="66"/>
    </row>
    <row r="195" spans="1:26" ht="12.75" customHeight="1" x14ac:dyDescent="0.2">
      <c r="A195" s="118"/>
      <c r="B195" s="118"/>
      <c r="C195" s="99"/>
      <c r="D195" s="119"/>
      <c r="E195" s="99"/>
      <c r="F195" s="99"/>
      <c r="G195" s="99"/>
      <c r="H195" s="99"/>
      <c r="I195" s="99"/>
      <c r="J195" s="99"/>
      <c r="K195" s="99"/>
      <c r="L195" s="99"/>
      <c r="M195" s="99"/>
      <c r="N195" s="99"/>
      <c r="O195" s="99"/>
      <c r="P195" s="99"/>
      <c r="Q195" s="99"/>
      <c r="R195" s="99"/>
      <c r="S195" s="99"/>
      <c r="T195" s="99"/>
      <c r="U195" s="99"/>
      <c r="V195" s="99"/>
      <c r="W195" s="99"/>
      <c r="X195" s="99"/>
      <c r="Y195" s="99"/>
      <c r="Z195" s="66"/>
    </row>
    <row r="196" spans="1:26" ht="12.75" customHeight="1" x14ac:dyDescent="0.2">
      <c r="A196" s="118"/>
      <c r="B196" s="118"/>
      <c r="C196" s="99"/>
      <c r="D196" s="119"/>
      <c r="E196" s="99"/>
      <c r="F196" s="99"/>
      <c r="G196" s="99"/>
      <c r="H196" s="99"/>
      <c r="I196" s="99"/>
      <c r="J196" s="99"/>
      <c r="K196" s="99"/>
      <c r="L196" s="99"/>
      <c r="M196" s="99"/>
      <c r="N196" s="99"/>
      <c r="O196" s="99"/>
      <c r="P196" s="99"/>
      <c r="Q196" s="99"/>
      <c r="R196" s="99"/>
      <c r="S196" s="99"/>
      <c r="T196" s="99"/>
      <c r="U196" s="99"/>
      <c r="V196" s="99"/>
      <c r="W196" s="99"/>
      <c r="X196" s="99"/>
      <c r="Y196" s="99"/>
      <c r="Z196" s="66"/>
    </row>
    <row r="197" spans="1:26" ht="12.75" customHeight="1" x14ac:dyDescent="0.2">
      <c r="A197" s="118"/>
      <c r="B197" s="118"/>
      <c r="C197" s="99"/>
      <c r="D197" s="119"/>
      <c r="E197" s="99"/>
      <c r="F197" s="99"/>
      <c r="G197" s="99"/>
      <c r="H197" s="99"/>
      <c r="I197" s="99"/>
      <c r="J197" s="99"/>
      <c r="K197" s="99"/>
      <c r="L197" s="99"/>
      <c r="M197" s="99"/>
      <c r="N197" s="99"/>
      <c r="O197" s="99"/>
      <c r="P197" s="99"/>
      <c r="Q197" s="99"/>
      <c r="R197" s="99"/>
      <c r="S197" s="99"/>
      <c r="T197" s="99"/>
      <c r="U197" s="99"/>
      <c r="V197" s="99"/>
      <c r="W197" s="99"/>
      <c r="X197" s="99"/>
      <c r="Y197" s="99"/>
      <c r="Z197" s="66"/>
    </row>
    <row r="198" spans="1:26" ht="12.75" customHeight="1" x14ac:dyDescent="0.2">
      <c r="A198" s="118"/>
      <c r="B198" s="118"/>
      <c r="C198" s="99"/>
      <c r="D198" s="119"/>
      <c r="E198" s="99"/>
      <c r="F198" s="99"/>
      <c r="G198" s="99"/>
      <c r="H198" s="99"/>
      <c r="I198" s="99"/>
      <c r="J198" s="99"/>
      <c r="K198" s="99"/>
      <c r="L198" s="99"/>
      <c r="M198" s="99"/>
      <c r="N198" s="99"/>
      <c r="O198" s="99"/>
      <c r="P198" s="99"/>
      <c r="Q198" s="99"/>
      <c r="R198" s="99"/>
      <c r="S198" s="99"/>
      <c r="T198" s="99"/>
      <c r="U198" s="99"/>
      <c r="V198" s="99"/>
      <c r="W198" s="99"/>
      <c r="X198" s="99"/>
      <c r="Y198" s="99"/>
      <c r="Z198" s="66"/>
    </row>
    <row r="199" spans="1:26" ht="12.75" customHeight="1" x14ac:dyDescent="0.2">
      <c r="A199" s="118"/>
      <c r="B199" s="118"/>
      <c r="C199" s="99"/>
      <c r="D199" s="119"/>
      <c r="E199" s="99"/>
      <c r="F199" s="99"/>
      <c r="G199" s="99"/>
      <c r="H199" s="99"/>
      <c r="I199" s="99"/>
      <c r="J199" s="99"/>
      <c r="K199" s="99"/>
      <c r="L199" s="99"/>
      <c r="M199" s="99"/>
      <c r="N199" s="99"/>
      <c r="O199" s="99"/>
      <c r="P199" s="99"/>
      <c r="Q199" s="99"/>
      <c r="R199" s="99"/>
      <c r="S199" s="99"/>
      <c r="T199" s="99"/>
      <c r="U199" s="99"/>
      <c r="V199" s="99"/>
      <c r="W199" s="99"/>
      <c r="X199" s="99"/>
      <c r="Y199" s="99"/>
      <c r="Z199" s="66"/>
    </row>
    <row r="200" spans="1:26" ht="12.75" customHeight="1" x14ac:dyDescent="0.2">
      <c r="A200" s="118"/>
      <c r="B200" s="118"/>
      <c r="C200" s="99"/>
      <c r="D200" s="119"/>
      <c r="E200" s="99"/>
      <c r="F200" s="99"/>
      <c r="G200" s="99"/>
      <c r="H200" s="99"/>
      <c r="I200" s="99"/>
      <c r="J200" s="99"/>
      <c r="K200" s="99"/>
      <c r="L200" s="99"/>
      <c r="M200" s="99"/>
      <c r="N200" s="99"/>
      <c r="O200" s="99"/>
      <c r="P200" s="99"/>
      <c r="Q200" s="99"/>
      <c r="R200" s="99"/>
      <c r="S200" s="99"/>
      <c r="T200" s="99"/>
      <c r="U200" s="99"/>
      <c r="V200" s="99"/>
      <c r="W200" s="99"/>
      <c r="X200" s="99"/>
      <c r="Y200" s="99"/>
      <c r="Z200" s="66"/>
    </row>
    <row r="201" spans="1:26" ht="12.75" customHeight="1" x14ac:dyDescent="0.2">
      <c r="A201" s="118"/>
      <c r="B201" s="118"/>
      <c r="C201" s="99"/>
      <c r="D201" s="119"/>
      <c r="E201" s="99"/>
      <c r="F201" s="99"/>
      <c r="G201" s="99"/>
      <c r="H201" s="99"/>
      <c r="I201" s="99"/>
      <c r="J201" s="99"/>
      <c r="K201" s="99"/>
      <c r="L201" s="99"/>
      <c r="M201" s="99"/>
      <c r="N201" s="99"/>
      <c r="O201" s="99"/>
      <c r="P201" s="99"/>
      <c r="Q201" s="99"/>
      <c r="R201" s="99"/>
      <c r="S201" s="99"/>
      <c r="T201" s="99"/>
      <c r="U201" s="99"/>
      <c r="V201" s="99"/>
      <c r="W201" s="99"/>
      <c r="X201" s="99"/>
      <c r="Y201" s="99"/>
      <c r="Z201" s="66"/>
    </row>
    <row r="202" spans="1:26" ht="12.75" customHeight="1" x14ac:dyDescent="0.2">
      <c r="A202" s="118"/>
      <c r="B202" s="118"/>
      <c r="C202" s="99"/>
      <c r="D202" s="119"/>
      <c r="E202" s="99"/>
      <c r="F202" s="99"/>
      <c r="G202" s="99"/>
      <c r="H202" s="99"/>
      <c r="I202" s="99"/>
      <c r="J202" s="99"/>
      <c r="K202" s="99"/>
      <c r="L202" s="99"/>
      <c r="M202" s="99"/>
      <c r="N202" s="99"/>
      <c r="O202" s="99"/>
      <c r="P202" s="99"/>
      <c r="Q202" s="99"/>
      <c r="R202" s="99"/>
      <c r="S202" s="99"/>
      <c r="T202" s="99"/>
      <c r="U202" s="99"/>
      <c r="V202" s="99"/>
      <c r="W202" s="99"/>
      <c r="X202" s="99"/>
      <c r="Y202" s="99"/>
      <c r="Z202" s="66"/>
    </row>
    <row r="203" spans="1:26" ht="12.75" customHeight="1" x14ac:dyDescent="0.2">
      <c r="A203" s="118"/>
      <c r="B203" s="118"/>
      <c r="C203" s="99"/>
      <c r="D203" s="119"/>
      <c r="E203" s="99"/>
      <c r="F203" s="99"/>
      <c r="G203" s="99"/>
      <c r="H203" s="99"/>
      <c r="I203" s="99"/>
      <c r="J203" s="99"/>
      <c r="K203" s="99"/>
      <c r="L203" s="99"/>
      <c r="M203" s="99"/>
      <c r="N203" s="99"/>
      <c r="O203" s="99"/>
      <c r="P203" s="99"/>
      <c r="Q203" s="99"/>
      <c r="R203" s="99"/>
      <c r="S203" s="99"/>
      <c r="T203" s="99"/>
      <c r="U203" s="99"/>
      <c r="V203" s="99"/>
      <c r="W203" s="99"/>
      <c r="X203" s="99"/>
      <c r="Y203" s="99"/>
      <c r="Z203" s="66"/>
    </row>
    <row r="204" spans="1:26" ht="12.75" customHeight="1" x14ac:dyDescent="0.2">
      <c r="A204" s="118"/>
      <c r="B204" s="118"/>
      <c r="C204" s="99"/>
      <c r="D204" s="119"/>
      <c r="E204" s="99"/>
      <c r="F204" s="99"/>
      <c r="G204" s="99"/>
      <c r="H204" s="99"/>
      <c r="I204" s="99"/>
      <c r="J204" s="99"/>
      <c r="K204" s="99"/>
      <c r="L204" s="99"/>
      <c r="M204" s="99"/>
      <c r="N204" s="99"/>
      <c r="O204" s="99"/>
      <c r="P204" s="99"/>
      <c r="Q204" s="99"/>
      <c r="R204" s="99"/>
      <c r="S204" s="99"/>
      <c r="T204" s="99"/>
      <c r="U204" s="99"/>
      <c r="V204" s="99"/>
      <c r="W204" s="99"/>
      <c r="X204" s="99"/>
      <c r="Y204" s="99"/>
      <c r="Z204" s="66"/>
    </row>
    <row r="205" spans="1:26" ht="12.75" customHeight="1" x14ac:dyDescent="0.2">
      <c r="A205" s="118"/>
      <c r="B205" s="118"/>
      <c r="C205" s="99"/>
      <c r="D205" s="119"/>
      <c r="E205" s="99"/>
      <c r="F205" s="99"/>
      <c r="G205" s="99"/>
      <c r="H205" s="99"/>
      <c r="I205" s="99"/>
      <c r="J205" s="99"/>
      <c r="K205" s="99"/>
      <c r="L205" s="99"/>
      <c r="M205" s="99"/>
      <c r="N205" s="99"/>
      <c r="O205" s="99"/>
      <c r="P205" s="99"/>
      <c r="Q205" s="99"/>
      <c r="R205" s="99"/>
      <c r="S205" s="99"/>
      <c r="T205" s="99"/>
      <c r="U205" s="99"/>
      <c r="V205" s="99"/>
      <c r="W205" s="99"/>
      <c r="X205" s="99"/>
      <c r="Y205" s="99"/>
      <c r="Z205" s="66"/>
    </row>
    <row r="206" spans="1:26" ht="12.75" customHeight="1" x14ac:dyDescent="0.2">
      <c r="A206" s="118"/>
      <c r="B206" s="118"/>
      <c r="C206" s="99"/>
      <c r="D206" s="119"/>
      <c r="E206" s="99"/>
      <c r="F206" s="99"/>
      <c r="G206" s="99"/>
      <c r="H206" s="99"/>
      <c r="I206" s="99"/>
      <c r="J206" s="99"/>
      <c r="K206" s="99"/>
      <c r="L206" s="99"/>
      <c r="M206" s="99"/>
      <c r="N206" s="99"/>
      <c r="O206" s="99"/>
      <c r="P206" s="99"/>
      <c r="Q206" s="99"/>
      <c r="R206" s="99"/>
      <c r="S206" s="99"/>
      <c r="T206" s="99"/>
      <c r="U206" s="99"/>
      <c r="V206" s="99"/>
      <c r="W206" s="99"/>
      <c r="X206" s="99"/>
      <c r="Y206" s="99"/>
      <c r="Z206" s="66"/>
    </row>
    <row r="207" spans="1:26" ht="12.75" customHeight="1" x14ac:dyDescent="0.2">
      <c r="A207" s="118"/>
      <c r="B207" s="118"/>
      <c r="C207" s="99"/>
      <c r="D207" s="119"/>
      <c r="E207" s="99"/>
      <c r="F207" s="99"/>
      <c r="G207" s="99"/>
      <c r="H207" s="99"/>
      <c r="I207" s="99"/>
      <c r="J207" s="99"/>
      <c r="K207" s="99"/>
      <c r="L207" s="99"/>
      <c r="M207" s="99"/>
      <c r="N207" s="99"/>
      <c r="O207" s="99"/>
      <c r="P207" s="99"/>
      <c r="Q207" s="99"/>
      <c r="R207" s="99"/>
      <c r="S207" s="99"/>
      <c r="T207" s="99"/>
      <c r="U207" s="99"/>
      <c r="V207" s="99"/>
      <c r="W207" s="99"/>
      <c r="X207" s="99"/>
      <c r="Y207" s="99"/>
      <c r="Z207" s="66"/>
    </row>
    <row r="208" spans="1:26" ht="12.75" customHeight="1" x14ac:dyDescent="0.2">
      <c r="A208" s="118"/>
      <c r="B208" s="118"/>
      <c r="C208" s="99"/>
      <c r="D208" s="119"/>
      <c r="E208" s="99"/>
      <c r="F208" s="99"/>
      <c r="G208" s="99"/>
      <c r="H208" s="99"/>
      <c r="I208" s="99"/>
      <c r="J208" s="99"/>
      <c r="K208" s="99"/>
      <c r="L208" s="99"/>
      <c r="M208" s="99"/>
      <c r="N208" s="99"/>
      <c r="O208" s="99"/>
      <c r="P208" s="99"/>
      <c r="Q208" s="99"/>
      <c r="R208" s="99"/>
      <c r="S208" s="99"/>
      <c r="T208" s="99"/>
      <c r="U208" s="99"/>
      <c r="V208" s="99"/>
      <c r="W208" s="99"/>
      <c r="X208" s="99"/>
      <c r="Y208" s="99"/>
      <c r="Z208" s="66"/>
    </row>
    <row r="209" spans="1:26" ht="12.75" customHeight="1" x14ac:dyDescent="0.2">
      <c r="A209" s="118"/>
      <c r="B209" s="118"/>
      <c r="C209" s="99"/>
      <c r="D209" s="119"/>
      <c r="E209" s="99"/>
      <c r="F209" s="99"/>
      <c r="G209" s="99"/>
      <c r="H209" s="99"/>
      <c r="I209" s="99"/>
      <c r="J209" s="99"/>
      <c r="K209" s="99"/>
      <c r="L209" s="99"/>
      <c r="M209" s="99"/>
      <c r="N209" s="99"/>
      <c r="O209" s="99"/>
      <c r="P209" s="99"/>
      <c r="Q209" s="99"/>
      <c r="R209" s="99"/>
      <c r="S209" s="99"/>
      <c r="T209" s="99"/>
      <c r="U209" s="99"/>
      <c r="V209" s="99"/>
      <c r="W209" s="99"/>
      <c r="X209" s="99"/>
      <c r="Y209" s="99"/>
      <c r="Z209" s="66"/>
    </row>
    <row r="210" spans="1:26" ht="12.75" customHeight="1" x14ac:dyDescent="0.2">
      <c r="A210" s="118"/>
      <c r="B210" s="118"/>
      <c r="C210" s="99"/>
      <c r="D210" s="119"/>
      <c r="E210" s="99"/>
      <c r="F210" s="99"/>
      <c r="G210" s="99"/>
      <c r="H210" s="99"/>
      <c r="I210" s="99"/>
      <c r="J210" s="99"/>
      <c r="K210" s="99"/>
      <c r="L210" s="99"/>
      <c r="M210" s="99"/>
      <c r="N210" s="99"/>
      <c r="O210" s="99"/>
      <c r="P210" s="99"/>
      <c r="Q210" s="99"/>
      <c r="R210" s="99"/>
      <c r="S210" s="99"/>
      <c r="T210" s="99"/>
      <c r="U210" s="99"/>
      <c r="V210" s="99"/>
      <c r="W210" s="99"/>
      <c r="X210" s="99"/>
      <c r="Y210" s="99"/>
      <c r="Z210" s="66"/>
    </row>
    <row r="211" spans="1:26" ht="12.75" customHeight="1" x14ac:dyDescent="0.2">
      <c r="A211" s="118"/>
      <c r="B211" s="118"/>
      <c r="C211" s="99"/>
      <c r="D211" s="119"/>
      <c r="E211" s="99"/>
      <c r="F211" s="99"/>
      <c r="G211" s="99"/>
      <c r="H211" s="99"/>
      <c r="I211" s="99"/>
      <c r="J211" s="99"/>
      <c r="K211" s="99"/>
      <c r="L211" s="99"/>
      <c r="M211" s="99"/>
      <c r="N211" s="99"/>
      <c r="O211" s="99"/>
      <c r="P211" s="99"/>
      <c r="Q211" s="99"/>
      <c r="R211" s="99"/>
      <c r="S211" s="99"/>
      <c r="T211" s="99"/>
      <c r="U211" s="99"/>
      <c r="V211" s="99"/>
      <c r="W211" s="99"/>
      <c r="X211" s="99"/>
      <c r="Y211" s="99"/>
      <c r="Z211" s="66"/>
    </row>
    <row r="212" spans="1:26" ht="12.75" customHeight="1" x14ac:dyDescent="0.2">
      <c r="A212" s="118"/>
      <c r="B212" s="118"/>
      <c r="C212" s="99"/>
      <c r="D212" s="119"/>
      <c r="E212" s="99"/>
      <c r="F212" s="99"/>
      <c r="G212" s="99"/>
      <c r="H212" s="99"/>
      <c r="I212" s="99"/>
      <c r="J212" s="99"/>
      <c r="K212" s="99"/>
      <c r="L212" s="99"/>
      <c r="M212" s="99"/>
      <c r="N212" s="99"/>
      <c r="O212" s="99"/>
      <c r="P212" s="99"/>
      <c r="Q212" s="99"/>
      <c r="R212" s="99"/>
      <c r="S212" s="99"/>
      <c r="T212" s="99"/>
      <c r="U212" s="99"/>
      <c r="V212" s="99"/>
      <c r="W212" s="99"/>
      <c r="X212" s="99"/>
      <c r="Y212" s="99"/>
      <c r="Z212" s="66"/>
    </row>
    <row r="213" spans="1:26" ht="12.75" customHeight="1" x14ac:dyDescent="0.2">
      <c r="A213" s="118"/>
      <c r="B213" s="118"/>
      <c r="C213" s="99"/>
      <c r="D213" s="119"/>
      <c r="E213" s="99"/>
      <c r="F213" s="99"/>
      <c r="G213" s="99"/>
      <c r="H213" s="99"/>
      <c r="I213" s="99"/>
      <c r="J213" s="99"/>
      <c r="K213" s="99"/>
      <c r="L213" s="99"/>
      <c r="M213" s="99"/>
      <c r="N213" s="99"/>
      <c r="O213" s="99"/>
      <c r="P213" s="99"/>
      <c r="Q213" s="99"/>
      <c r="R213" s="99"/>
      <c r="S213" s="99"/>
      <c r="T213" s="99"/>
      <c r="U213" s="99"/>
      <c r="V213" s="99"/>
      <c r="W213" s="99"/>
      <c r="X213" s="99"/>
      <c r="Y213" s="99"/>
      <c r="Z213" s="66"/>
    </row>
    <row r="214" spans="1:26" ht="12.75" customHeight="1" x14ac:dyDescent="0.2">
      <c r="A214" s="118"/>
      <c r="B214" s="118"/>
      <c r="C214" s="99"/>
      <c r="D214" s="119"/>
      <c r="E214" s="99"/>
      <c r="F214" s="99"/>
      <c r="G214" s="99"/>
      <c r="H214" s="99"/>
      <c r="I214" s="99"/>
      <c r="J214" s="99"/>
      <c r="K214" s="99"/>
      <c r="L214" s="99"/>
      <c r="M214" s="99"/>
      <c r="N214" s="99"/>
      <c r="O214" s="99"/>
      <c r="P214" s="99"/>
      <c r="Q214" s="99"/>
      <c r="R214" s="99"/>
      <c r="S214" s="99"/>
      <c r="T214" s="99"/>
      <c r="U214" s="99"/>
      <c r="V214" s="99"/>
      <c r="W214" s="99"/>
      <c r="X214" s="99"/>
      <c r="Y214" s="99"/>
      <c r="Z214" s="66"/>
    </row>
    <row r="215" spans="1:26" ht="12.75" customHeight="1" x14ac:dyDescent="0.2">
      <c r="A215" s="118"/>
      <c r="B215" s="118"/>
      <c r="C215" s="99"/>
      <c r="D215" s="119"/>
      <c r="E215" s="99"/>
      <c r="F215" s="99"/>
      <c r="G215" s="99"/>
      <c r="H215" s="99"/>
      <c r="I215" s="99"/>
      <c r="J215" s="99"/>
      <c r="K215" s="99"/>
      <c r="L215" s="99"/>
      <c r="M215" s="99"/>
      <c r="N215" s="99"/>
      <c r="O215" s="99"/>
      <c r="P215" s="99"/>
      <c r="Q215" s="99"/>
      <c r="R215" s="99"/>
      <c r="S215" s="99"/>
      <c r="T215" s="99"/>
      <c r="U215" s="99"/>
      <c r="V215" s="99"/>
      <c r="W215" s="99"/>
      <c r="X215" s="99"/>
      <c r="Y215" s="99"/>
      <c r="Z215" s="66"/>
    </row>
    <row r="216" spans="1:26" ht="12.75" customHeight="1" x14ac:dyDescent="0.2">
      <c r="A216" s="118"/>
      <c r="B216" s="118"/>
      <c r="C216" s="99"/>
      <c r="D216" s="119"/>
      <c r="E216" s="99"/>
      <c r="F216" s="99"/>
      <c r="G216" s="99"/>
      <c r="H216" s="99"/>
      <c r="I216" s="99"/>
      <c r="J216" s="99"/>
      <c r="K216" s="99"/>
      <c r="L216" s="99"/>
      <c r="M216" s="99"/>
      <c r="N216" s="99"/>
      <c r="O216" s="99"/>
      <c r="P216" s="99"/>
      <c r="Q216" s="99"/>
      <c r="R216" s="99"/>
      <c r="S216" s="99"/>
      <c r="T216" s="99"/>
      <c r="U216" s="99"/>
      <c r="V216" s="99"/>
      <c r="W216" s="99"/>
      <c r="X216" s="99"/>
      <c r="Y216" s="99"/>
      <c r="Z216" s="66"/>
    </row>
    <row r="217" spans="1:26" ht="12.75" customHeight="1" x14ac:dyDescent="0.2">
      <c r="A217" s="118"/>
      <c r="B217" s="118"/>
      <c r="C217" s="99"/>
      <c r="D217" s="119"/>
      <c r="E217" s="99"/>
      <c r="F217" s="99"/>
      <c r="G217" s="99"/>
      <c r="H217" s="99"/>
      <c r="I217" s="99"/>
      <c r="J217" s="99"/>
      <c r="K217" s="99"/>
      <c r="L217" s="99"/>
      <c r="M217" s="99"/>
      <c r="N217" s="99"/>
      <c r="O217" s="99"/>
      <c r="P217" s="99"/>
      <c r="Q217" s="99"/>
      <c r="R217" s="99"/>
      <c r="S217" s="99"/>
      <c r="T217" s="99"/>
      <c r="U217" s="99"/>
      <c r="V217" s="99"/>
      <c r="W217" s="99"/>
      <c r="X217" s="99"/>
      <c r="Y217" s="99"/>
      <c r="Z217" s="66"/>
    </row>
    <row r="218" spans="1:26" ht="12.75" customHeight="1" x14ac:dyDescent="0.2">
      <c r="A218" s="118"/>
      <c r="B218" s="118"/>
      <c r="C218" s="99"/>
      <c r="D218" s="119"/>
      <c r="E218" s="99"/>
      <c r="F218" s="99"/>
      <c r="G218" s="99"/>
      <c r="H218" s="99"/>
      <c r="I218" s="99"/>
      <c r="J218" s="99"/>
      <c r="K218" s="99"/>
      <c r="L218" s="99"/>
      <c r="M218" s="99"/>
      <c r="N218" s="99"/>
      <c r="O218" s="99"/>
      <c r="P218" s="99"/>
      <c r="Q218" s="99"/>
      <c r="R218" s="99"/>
      <c r="S218" s="99"/>
      <c r="T218" s="99"/>
      <c r="U218" s="99"/>
      <c r="V218" s="99"/>
      <c r="W218" s="99"/>
      <c r="X218" s="99"/>
      <c r="Y218" s="99"/>
      <c r="Z218" s="66"/>
    </row>
    <row r="219" spans="1:26" ht="12.75" customHeight="1" x14ac:dyDescent="0.2">
      <c r="A219" s="118"/>
      <c r="B219" s="118"/>
      <c r="C219" s="99"/>
      <c r="D219" s="119"/>
      <c r="E219" s="99"/>
      <c r="F219" s="99"/>
      <c r="G219" s="99"/>
      <c r="H219" s="99"/>
      <c r="I219" s="99"/>
      <c r="J219" s="99"/>
      <c r="K219" s="99"/>
      <c r="L219" s="99"/>
      <c r="M219" s="99"/>
      <c r="N219" s="99"/>
      <c r="O219" s="99"/>
      <c r="P219" s="99"/>
      <c r="Q219" s="99"/>
      <c r="R219" s="99"/>
      <c r="S219" s="99"/>
      <c r="T219" s="99"/>
      <c r="U219" s="99"/>
      <c r="V219" s="99"/>
      <c r="W219" s="99"/>
      <c r="X219" s="99"/>
      <c r="Y219" s="99"/>
      <c r="Z219" s="66"/>
    </row>
    <row r="220" spans="1:26" ht="12.75" customHeight="1" x14ac:dyDescent="0.2">
      <c r="A220" s="118"/>
      <c r="B220" s="118"/>
      <c r="C220" s="99"/>
      <c r="D220" s="119"/>
      <c r="E220" s="99"/>
      <c r="F220" s="99"/>
      <c r="G220" s="99"/>
      <c r="H220" s="99"/>
      <c r="I220" s="99"/>
      <c r="J220" s="99"/>
      <c r="K220" s="99"/>
      <c r="L220" s="99"/>
      <c r="M220" s="99"/>
      <c r="N220" s="99"/>
      <c r="O220" s="99"/>
      <c r="P220" s="99"/>
      <c r="Q220" s="99"/>
      <c r="R220" s="99"/>
      <c r="S220" s="99"/>
      <c r="T220" s="99"/>
      <c r="U220" s="99"/>
      <c r="V220" s="99"/>
      <c r="W220" s="99"/>
      <c r="X220" s="99"/>
      <c r="Y220" s="99"/>
      <c r="Z220" s="66"/>
    </row>
    <row r="221" spans="1:26" ht="12.75" customHeight="1" x14ac:dyDescent="0.2">
      <c r="A221" s="118"/>
      <c r="B221" s="118"/>
      <c r="C221" s="99"/>
      <c r="D221" s="119"/>
      <c r="E221" s="99"/>
      <c r="F221" s="99"/>
      <c r="G221" s="99"/>
      <c r="H221" s="99"/>
      <c r="I221" s="99"/>
      <c r="J221" s="99"/>
      <c r="K221" s="99"/>
      <c r="L221" s="99"/>
      <c r="M221" s="99"/>
      <c r="N221" s="99"/>
      <c r="O221" s="99"/>
      <c r="P221" s="99"/>
      <c r="Q221" s="99"/>
      <c r="R221" s="99"/>
      <c r="S221" s="99"/>
      <c r="T221" s="99"/>
      <c r="U221" s="99"/>
      <c r="V221" s="99"/>
      <c r="W221" s="99"/>
      <c r="X221" s="99"/>
      <c r="Y221" s="99"/>
      <c r="Z221" s="66"/>
    </row>
    <row r="222" spans="1:26" ht="12.75" customHeight="1" x14ac:dyDescent="0.2">
      <c r="A222" s="118"/>
      <c r="B222" s="118"/>
      <c r="C222" s="99"/>
      <c r="D222" s="119"/>
      <c r="E222" s="99"/>
      <c r="F222" s="99"/>
      <c r="G222" s="99"/>
      <c r="H222" s="99"/>
      <c r="I222" s="99"/>
      <c r="J222" s="99"/>
      <c r="K222" s="99"/>
      <c r="L222" s="99"/>
      <c r="M222" s="99"/>
      <c r="N222" s="99"/>
      <c r="O222" s="99"/>
      <c r="P222" s="99"/>
      <c r="Q222" s="99"/>
      <c r="R222" s="99"/>
      <c r="S222" s="99"/>
      <c r="T222" s="99"/>
      <c r="U222" s="99"/>
      <c r="V222" s="99"/>
      <c r="W222" s="99"/>
      <c r="X222" s="99"/>
      <c r="Y222" s="99"/>
      <c r="Z222" s="66"/>
    </row>
    <row r="223" spans="1:26" ht="12.75" customHeight="1" x14ac:dyDescent="0.2">
      <c r="A223" s="118"/>
      <c r="B223" s="118"/>
      <c r="C223" s="99"/>
      <c r="D223" s="119"/>
      <c r="E223" s="99"/>
      <c r="F223" s="99"/>
      <c r="G223" s="99"/>
      <c r="H223" s="99"/>
      <c r="I223" s="99"/>
      <c r="J223" s="99"/>
      <c r="K223" s="99"/>
      <c r="L223" s="99"/>
      <c r="M223" s="99"/>
      <c r="N223" s="99"/>
      <c r="O223" s="99"/>
      <c r="P223" s="99"/>
      <c r="Q223" s="99"/>
      <c r="R223" s="99"/>
      <c r="S223" s="99"/>
      <c r="T223" s="99"/>
      <c r="U223" s="99"/>
      <c r="V223" s="99"/>
      <c r="W223" s="99"/>
      <c r="X223" s="99"/>
      <c r="Y223" s="99"/>
      <c r="Z223" s="66"/>
    </row>
    <row r="224" spans="1:26" ht="12.75" customHeight="1" x14ac:dyDescent="0.2">
      <c r="A224" s="118"/>
      <c r="B224" s="118"/>
      <c r="C224" s="99"/>
      <c r="D224" s="119"/>
      <c r="E224" s="99"/>
      <c r="F224" s="99"/>
      <c r="G224" s="99"/>
      <c r="H224" s="99"/>
      <c r="I224" s="99"/>
      <c r="J224" s="99"/>
      <c r="K224" s="99"/>
      <c r="L224" s="99"/>
      <c r="M224" s="99"/>
      <c r="N224" s="99"/>
      <c r="O224" s="99"/>
      <c r="P224" s="99"/>
      <c r="Q224" s="99"/>
      <c r="R224" s="99"/>
      <c r="S224" s="99"/>
      <c r="T224" s="99"/>
      <c r="U224" s="99"/>
      <c r="V224" s="99"/>
      <c r="W224" s="99"/>
      <c r="X224" s="99"/>
      <c r="Y224" s="99"/>
      <c r="Z224" s="66"/>
    </row>
    <row r="225" spans="1:26" ht="12.75" customHeight="1" x14ac:dyDescent="0.2">
      <c r="A225" s="118"/>
      <c r="B225" s="118"/>
      <c r="C225" s="99"/>
      <c r="D225" s="119"/>
      <c r="E225" s="99"/>
      <c r="F225" s="99"/>
      <c r="G225" s="99"/>
      <c r="H225" s="99"/>
      <c r="I225" s="99"/>
      <c r="J225" s="99"/>
      <c r="K225" s="99"/>
      <c r="L225" s="99"/>
      <c r="M225" s="99"/>
      <c r="N225" s="99"/>
      <c r="O225" s="99"/>
      <c r="P225" s="99"/>
      <c r="Q225" s="99"/>
      <c r="R225" s="99"/>
      <c r="S225" s="99"/>
      <c r="T225" s="99"/>
      <c r="U225" s="99"/>
      <c r="V225" s="99"/>
      <c r="W225" s="99"/>
      <c r="X225" s="99"/>
      <c r="Y225" s="99"/>
      <c r="Z225" s="66"/>
    </row>
    <row r="226" spans="1:26" ht="12.75" customHeight="1" x14ac:dyDescent="0.2">
      <c r="A226" s="118"/>
      <c r="B226" s="118"/>
      <c r="C226" s="99"/>
      <c r="D226" s="119"/>
      <c r="E226" s="99"/>
      <c r="F226" s="99"/>
      <c r="G226" s="99"/>
      <c r="H226" s="99"/>
      <c r="I226" s="99"/>
      <c r="J226" s="99"/>
      <c r="K226" s="99"/>
      <c r="L226" s="99"/>
      <c r="M226" s="99"/>
      <c r="N226" s="99"/>
      <c r="O226" s="99"/>
      <c r="P226" s="99"/>
      <c r="Q226" s="99"/>
      <c r="R226" s="99"/>
      <c r="S226" s="99"/>
      <c r="T226" s="99"/>
      <c r="U226" s="99"/>
      <c r="V226" s="99"/>
      <c r="W226" s="99"/>
      <c r="X226" s="99"/>
      <c r="Y226" s="99"/>
      <c r="Z226" s="66"/>
    </row>
    <row r="227" spans="1:26" ht="12.75" customHeight="1" x14ac:dyDescent="0.2">
      <c r="A227" s="118"/>
      <c r="B227" s="118"/>
      <c r="C227" s="99"/>
      <c r="D227" s="119"/>
      <c r="E227" s="99"/>
      <c r="F227" s="99"/>
      <c r="G227" s="99"/>
      <c r="H227" s="99"/>
      <c r="I227" s="99"/>
      <c r="J227" s="99"/>
      <c r="K227" s="99"/>
      <c r="L227" s="99"/>
      <c r="M227" s="99"/>
      <c r="N227" s="99"/>
      <c r="O227" s="99"/>
      <c r="P227" s="99"/>
      <c r="Q227" s="99"/>
      <c r="R227" s="99"/>
      <c r="S227" s="99"/>
      <c r="T227" s="99"/>
      <c r="U227" s="99"/>
      <c r="V227" s="99"/>
      <c r="W227" s="99"/>
      <c r="X227" s="99"/>
      <c r="Y227" s="99"/>
      <c r="Z227" s="66"/>
    </row>
    <row r="228" spans="1:26" ht="12.75" customHeight="1" x14ac:dyDescent="0.2">
      <c r="A228" s="118"/>
      <c r="B228" s="118"/>
      <c r="C228" s="99"/>
      <c r="D228" s="119"/>
      <c r="E228" s="99"/>
      <c r="F228" s="99"/>
      <c r="G228" s="99"/>
      <c r="H228" s="99"/>
      <c r="I228" s="99"/>
      <c r="J228" s="99"/>
      <c r="K228" s="99"/>
      <c r="L228" s="99"/>
      <c r="M228" s="99"/>
      <c r="N228" s="99"/>
      <c r="O228" s="99"/>
      <c r="P228" s="99"/>
      <c r="Q228" s="99"/>
      <c r="R228" s="99"/>
      <c r="S228" s="99"/>
      <c r="T228" s="99"/>
      <c r="U228" s="99"/>
      <c r="V228" s="99"/>
      <c r="W228" s="99"/>
      <c r="X228" s="99"/>
      <c r="Y228" s="99"/>
      <c r="Z228" s="66"/>
    </row>
    <row r="229" spans="1:26" ht="12.75" customHeight="1" x14ac:dyDescent="0.2">
      <c r="A229" s="118"/>
      <c r="B229" s="118"/>
      <c r="C229" s="99"/>
      <c r="D229" s="119"/>
      <c r="E229" s="99"/>
      <c r="F229" s="99"/>
      <c r="G229" s="99"/>
      <c r="H229" s="99"/>
      <c r="I229" s="99"/>
      <c r="J229" s="99"/>
      <c r="K229" s="99"/>
      <c r="L229" s="99"/>
      <c r="M229" s="99"/>
      <c r="N229" s="99"/>
      <c r="O229" s="99"/>
      <c r="P229" s="99"/>
      <c r="Q229" s="99"/>
      <c r="R229" s="99"/>
      <c r="S229" s="99"/>
      <c r="T229" s="99"/>
      <c r="U229" s="99"/>
      <c r="V229" s="99"/>
      <c r="W229" s="99"/>
      <c r="X229" s="99"/>
      <c r="Y229" s="99"/>
      <c r="Z229" s="66"/>
    </row>
    <row r="230" spans="1:26" ht="12.75" customHeight="1" x14ac:dyDescent="0.2">
      <c r="A230" s="118"/>
      <c r="B230" s="118"/>
      <c r="C230" s="99"/>
      <c r="D230" s="119"/>
      <c r="E230" s="99"/>
      <c r="F230" s="99"/>
      <c r="G230" s="99"/>
      <c r="H230" s="99"/>
      <c r="I230" s="99"/>
      <c r="J230" s="99"/>
      <c r="K230" s="99"/>
      <c r="L230" s="99"/>
      <c r="M230" s="99"/>
      <c r="N230" s="99"/>
      <c r="O230" s="99"/>
      <c r="P230" s="99"/>
      <c r="Q230" s="99"/>
      <c r="R230" s="99"/>
      <c r="S230" s="99"/>
      <c r="T230" s="99"/>
      <c r="U230" s="99"/>
      <c r="V230" s="99"/>
      <c r="W230" s="99"/>
      <c r="X230" s="99"/>
      <c r="Y230" s="99"/>
      <c r="Z230" s="66"/>
    </row>
    <row r="231" spans="1:26" ht="12.75" customHeight="1" x14ac:dyDescent="0.2">
      <c r="A231" s="118"/>
      <c r="B231" s="118"/>
      <c r="C231" s="99"/>
      <c r="D231" s="119"/>
      <c r="E231" s="99"/>
      <c r="F231" s="99"/>
      <c r="G231" s="99"/>
      <c r="H231" s="99"/>
      <c r="I231" s="99"/>
      <c r="J231" s="99"/>
      <c r="K231" s="99"/>
      <c r="L231" s="99"/>
      <c r="M231" s="99"/>
      <c r="N231" s="99"/>
      <c r="O231" s="99"/>
      <c r="P231" s="99"/>
      <c r="Q231" s="99"/>
      <c r="R231" s="99"/>
      <c r="S231" s="99"/>
      <c r="T231" s="99"/>
      <c r="U231" s="99"/>
      <c r="V231" s="99"/>
      <c r="W231" s="99"/>
      <c r="X231" s="99"/>
      <c r="Y231" s="99"/>
      <c r="Z231" s="66"/>
    </row>
    <row r="232" spans="1:26" ht="12.75" customHeight="1" x14ac:dyDescent="0.2">
      <c r="A232" s="118"/>
      <c r="B232" s="118"/>
      <c r="C232" s="99"/>
      <c r="D232" s="119"/>
      <c r="E232" s="99"/>
      <c r="F232" s="99"/>
      <c r="G232" s="99"/>
      <c r="H232" s="99"/>
      <c r="I232" s="99"/>
      <c r="J232" s="99"/>
      <c r="K232" s="99"/>
      <c r="L232" s="99"/>
      <c r="M232" s="99"/>
      <c r="N232" s="99"/>
      <c r="O232" s="99"/>
      <c r="P232" s="99"/>
      <c r="Q232" s="99"/>
      <c r="R232" s="99"/>
      <c r="S232" s="99"/>
      <c r="T232" s="99"/>
      <c r="U232" s="99"/>
      <c r="V232" s="99"/>
      <c r="W232" s="99"/>
      <c r="X232" s="99"/>
      <c r="Y232" s="99"/>
      <c r="Z232" s="66"/>
    </row>
    <row r="233" spans="1:26" ht="12.75" customHeight="1" x14ac:dyDescent="0.2">
      <c r="A233" s="118"/>
      <c r="B233" s="118"/>
      <c r="C233" s="99"/>
      <c r="D233" s="119"/>
      <c r="E233" s="99"/>
      <c r="F233" s="99"/>
      <c r="G233" s="99"/>
      <c r="H233" s="99"/>
      <c r="I233" s="99"/>
      <c r="J233" s="99"/>
      <c r="K233" s="99"/>
      <c r="L233" s="99"/>
      <c r="M233" s="99"/>
      <c r="N233" s="99"/>
      <c r="O233" s="99"/>
      <c r="P233" s="99"/>
      <c r="Q233" s="99"/>
      <c r="R233" s="99"/>
      <c r="S233" s="99"/>
      <c r="T233" s="99"/>
      <c r="U233" s="99"/>
      <c r="V233" s="99"/>
      <c r="W233" s="99"/>
      <c r="X233" s="99"/>
      <c r="Y233" s="99"/>
      <c r="Z233" s="66"/>
    </row>
    <row r="234" spans="1:26" ht="12.75" customHeight="1" x14ac:dyDescent="0.2">
      <c r="A234" s="118"/>
      <c r="B234" s="118"/>
      <c r="C234" s="99"/>
      <c r="D234" s="119"/>
      <c r="E234" s="99"/>
      <c r="F234" s="99"/>
      <c r="G234" s="99"/>
      <c r="H234" s="99"/>
      <c r="I234" s="99"/>
      <c r="J234" s="99"/>
      <c r="K234" s="99"/>
      <c r="L234" s="99"/>
      <c r="M234" s="99"/>
      <c r="N234" s="99"/>
      <c r="O234" s="99"/>
      <c r="P234" s="99"/>
      <c r="Q234" s="99"/>
      <c r="R234" s="99"/>
      <c r="S234" s="99"/>
      <c r="T234" s="99"/>
      <c r="U234" s="99"/>
      <c r="V234" s="99"/>
      <c r="W234" s="99"/>
      <c r="X234" s="99"/>
      <c r="Y234" s="99"/>
      <c r="Z234" s="66"/>
    </row>
    <row r="235" spans="1:26" ht="12.75" customHeight="1" x14ac:dyDescent="0.2">
      <c r="A235" s="118"/>
      <c r="B235" s="118"/>
      <c r="C235" s="99"/>
      <c r="D235" s="119"/>
      <c r="E235" s="99"/>
      <c r="F235" s="99"/>
      <c r="G235" s="99"/>
      <c r="H235" s="99"/>
      <c r="I235" s="99"/>
      <c r="J235" s="99"/>
      <c r="K235" s="99"/>
      <c r="L235" s="99"/>
      <c r="M235" s="99"/>
      <c r="N235" s="99"/>
      <c r="O235" s="99"/>
      <c r="P235" s="99"/>
      <c r="Q235" s="99"/>
      <c r="R235" s="99"/>
      <c r="S235" s="99"/>
      <c r="T235" s="99"/>
      <c r="U235" s="99"/>
      <c r="V235" s="99"/>
      <c r="W235" s="99"/>
      <c r="X235" s="99"/>
      <c r="Y235" s="99"/>
      <c r="Z235" s="66"/>
    </row>
    <row r="236" spans="1:26" ht="12.75" customHeight="1" x14ac:dyDescent="0.2">
      <c r="A236" s="118"/>
      <c r="B236" s="118"/>
      <c r="C236" s="99"/>
      <c r="D236" s="119"/>
      <c r="E236" s="99"/>
      <c r="F236" s="99"/>
      <c r="G236" s="99"/>
      <c r="H236" s="99"/>
      <c r="I236" s="99"/>
      <c r="J236" s="99"/>
      <c r="K236" s="99"/>
      <c r="L236" s="99"/>
      <c r="M236" s="99"/>
      <c r="N236" s="99"/>
      <c r="O236" s="99"/>
      <c r="P236" s="99"/>
      <c r="Q236" s="99"/>
      <c r="R236" s="99"/>
      <c r="S236" s="99"/>
      <c r="T236" s="99"/>
      <c r="U236" s="99"/>
      <c r="V236" s="99"/>
      <c r="W236" s="99"/>
      <c r="X236" s="99"/>
      <c r="Y236" s="99"/>
      <c r="Z236" s="66"/>
    </row>
    <row r="237" spans="1:26" ht="12.75" customHeight="1" x14ac:dyDescent="0.2">
      <c r="A237" s="118"/>
      <c r="B237" s="118"/>
      <c r="C237" s="99"/>
      <c r="D237" s="119"/>
      <c r="E237" s="99"/>
      <c r="F237" s="99"/>
      <c r="G237" s="99"/>
      <c r="H237" s="99"/>
      <c r="I237" s="99"/>
      <c r="J237" s="99"/>
      <c r="K237" s="99"/>
      <c r="L237" s="99"/>
      <c r="M237" s="99"/>
      <c r="N237" s="99"/>
      <c r="O237" s="99"/>
      <c r="P237" s="99"/>
      <c r="Q237" s="99"/>
      <c r="R237" s="99"/>
      <c r="S237" s="99"/>
      <c r="T237" s="99"/>
      <c r="U237" s="99"/>
      <c r="V237" s="99"/>
      <c r="W237" s="99"/>
      <c r="X237" s="99"/>
      <c r="Y237" s="99"/>
      <c r="Z237" s="66"/>
    </row>
    <row r="238" spans="1:26" ht="12.75" customHeight="1" x14ac:dyDescent="0.2">
      <c r="A238" s="118"/>
      <c r="B238" s="118"/>
      <c r="C238" s="99"/>
      <c r="D238" s="119"/>
      <c r="E238" s="99"/>
      <c r="F238" s="99"/>
      <c r="G238" s="99"/>
      <c r="H238" s="99"/>
      <c r="I238" s="99"/>
      <c r="J238" s="99"/>
      <c r="K238" s="99"/>
      <c r="L238" s="99"/>
      <c r="M238" s="99"/>
      <c r="N238" s="99"/>
      <c r="O238" s="99"/>
      <c r="P238" s="99"/>
      <c r="Q238" s="99"/>
      <c r="R238" s="99"/>
      <c r="S238" s="99"/>
      <c r="T238" s="99"/>
      <c r="U238" s="99"/>
      <c r="V238" s="99"/>
      <c r="W238" s="99"/>
      <c r="X238" s="99"/>
      <c r="Y238" s="99"/>
      <c r="Z238" s="66"/>
    </row>
    <row r="239" spans="1:26" ht="12.75" customHeight="1" x14ac:dyDescent="0.2">
      <c r="A239" s="118"/>
      <c r="B239" s="118"/>
      <c r="C239" s="99"/>
      <c r="D239" s="119"/>
      <c r="E239" s="99"/>
      <c r="F239" s="99"/>
      <c r="G239" s="99"/>
      <c r="H239" s="99"/>
      <c r="I239" s="99"/>
      <c r="J239" s="99"/>
      <c r="K239" s="99"/>
      <c r="L239" s="99"/>
      <c r="M239" s="99"/>
      <c r="N239" s="99"/>
      <c r="O239" s="99"/>
      <c r="P239" s="99"/>
      <c r="Q239" s="99"/>
      <c r="R239" s="99"/>
      <c r="S239" s="99"/>
      <c r="T239" s="99"/>
      <c r="U239" s="99"/>
      <c r="V239" s="99"/>
      <c r="W239" s="99"/>
      <c r="X239" s="99"/>
      <c r="Y239" s="99"/>
      <c r="Z239" s="66"/>
    </row>
    <row r="240" spans="1:26" ht="12.75" customHeight="1" x14ac:dyDescent="0.2">
      <c r="A240" s="118"/>
      <c r="B240" s="118"/>
      <c r="C240" s="99"/>
      <c r="D240" s="119"/>
      <c r="E240" s="99"/>
      <c r="F240" s="99"/>
      <c r="G240" s="99"/>
      <c r="H240" s="99"/>
      <c r="I240" s="99"/>
      <c r="J240" s="99"/>
      <c r="K240" s="99"/>
      <c r="L240" s="99"/>
      <c r="M240" s="99"/>
      <c r="N240" s="99"/>
      <c r="O240" s="99"/>
      <c r="P240" s="99"/>
      <c r="Q240" s="99"/>
      <c r="R240" s="99"/>
      <c r="S240" s="99"/>
      <c r="T240" s="99"/>
      <c r="U240" s="99"/>
      <c r="V240" s="99"/>
      <c r="W240" s="99"/>
      <c r="X240" s="99"/>
      <c r="Y240" s="99"/>
      <c r="Z240" s="66"/>
    </row>
    <row r="241" spans="1:26" ht="12.75" customHeight="1" x14ac:dyDescent="0.2">
      <c r="A241" s="118"/>
      <c r="B241" s="118"/>
      <c r="C241" s="99"/>
      <c r="D241" s="119"/>
      <c r="E241" s="99"/>
      <c r="F241" s="99"/>
      <c r="G241" s="99"/>
      <c r="H241" s="99"/>
      <c r="I241" s="99"/>
      <c r="J241" s="99"/>
      <c r="K241" s="99"/>
      <c r="L241" s="99"/>
      <c r="M241" s="99"/>
      <c r="N241" s="99"/>
      <c r="O241" s="99"/>
      <c r="P241" s="99"/>
      <c r="Q241" s="99"/>
      <c r="R241" s="99"/>
      <c r="S241" s="99"/>
      <c r="T241" s="99"/>
      <c r="U241" s="99"/>
      <c r="V241" s="99"/>
      <c r="W241" s="99"/>
      <c r="X241" s="99"/>
      <c r="Y241" s="99"/>
      <c r="Z241" s="66"/>
    </row>
    <row r="242" spans="1:26" ht="12.75" customHeight="1" x14ac:dyDescent="0.2">
      <c r="A242" s="118"/>
      <c r="B242" s="118"/>
      <c r="C242" s="99"/>
      <c r="D242" s="119"/>
      <c r="E242" s="99"/>
      <c r="F242" s="99"/>
      <c r="G242" s="99"/>
      <c r="H242" s="99"/>
      <c r="I242" s="99"/>
      <c r="J242" s="99"/>
      <c r="K242" s="99"/>
      <c r="L242" s="99"/>
      <c r="M242" s="99"/>
      <c r="N242" s="99"/>
      <c r="O242" s="99"/>
      <c r="P242" s="99"/>
      <c r="Q242" s="99"/>
      <c r="R242" s="99"/>
      <c r="S242" s="99"/>
      <c r="T242" s="99"/>
      <c r="U242" s="99"/>
      <c r="V242" s="99"/>
      <c r="W242" s="99"/>
      <c r="X242" s="99"/>
      <c r="Y242" s="99"/>
      <c r="Z242" s="66"/>
    </row>
    <row r="243" spans="1:26" ht="12.75" customHeight="1" x14ac:dyDescent="0.2">
      <c r="A243" s="118"/>
      <c r="B243" s="118"/>
      <c r="C243" s="99"/>
      <c r="D243" s="119"/>
      <c r="E243" s="99"/>
      <c r="F243" s="99"/>
      <c r="G243" s="99"/>
      <c r="H243" s="99"/>
      <c r="I243" s="99"/>
      <c r="J243" s="99"/>
      <c r="K243" s="99"/>
      <c r="L243" s="99"/>
      <c r="M243" s="99"/>
      <c r="N243" s="99"/>
      <c r="O243" s="99"/>
      <c r="P243" s="99"/>
      <c r="Q243" s="99"/>
      <c r="R243" s="99"/>
      <c r="S243" s="99"/>
      <c r="T243" s="99"/>
      <c r="U243" s="99"/>
      <c r="V243" s="99"/>
      <c r="W243" s="99"/>
      <c r="X243" s="99"/>
      <c r="Y243" s="99"/>
      <c r="Z243" s="66"/>
    </row>
    <row r="244" spans="1:26" ht="12.75" customHeight="1" x14ac:dyDescent="0.2">
      <c r="A244" s="118"/>
      <c r="B244" s="118"/>
      <c r="C244" s="99"/>
      <c r="D244" s="119"/>
      <c r="E244" s="99"/>
      <c r="F244" s="99"/>
      <c r="G244" s="99"/>
      <c r="H244" s="99"/>
      <c r="I244" s="99"/>
      <c r="J244" s="99"/>
      <c r="K244" s="99"/>
      <c r="L244" s="99"/>
      <c r="M244" s="99"/>
      <c r="N244" s="99"/>
      <c r="O244" s="99"/>
      <c r="P244" s="99"/>
      <c r="Q244" s="99"/>
      <c r="R244" s="99"/>
      <c r="S244" s="99"/>
      <c r="T244" s="99"/>
      <c r="U244" s="99"/>
      <c r="V244" s="99"/>
      <c r="W244" s="99"/>
      <c r="X244" s="99"/>
      <c r="Y244" s="99"/>
      <c r="Z244" s="66"/>
    </row>
    <row r="245" spans="1:26" ht="12.75" customHeight="1" x14ac:dyDescent="0.2">
      <c r="A245" s="118"/>
      <c r="B245" s="118"/>
      <c r="C245" s="99"/>
      <c r="D245" s="119"/>
      <c r="E245" s="99"/>
      <c r="F245" s="99"/>
      <c r="G245" s="99"/>
      <c r="H245" s="99"/>
      <c r="I245" s="99"/>
      <c r="J245" s="99"/>
      <c r="K245" s="99"/>
      <c r="L245" s="99"/>
      <c r="M245" s="99"/>
      <c r="N245" s="99"/>
      <c r="O245" s="99"/>
      <c r="P245" s="99"/>
      <c r="Q245" s="99"/>
      <c r="R245" s="99"/>
      <c r="S245" s="99"/>
      <c r="T245" s="99"/>
      <c r="U245" s="99"/>
      <c r="V245" s="99"/>
      <c r="W245" s="99"/>
      <c r="X245" s="99"/>
      <c r="Y245" s="99"/>
      <c r="Z245" s="66"/>
    </row>
    <row r="246" spans="1:26" ht="12.75" customHeight="1" x14ac:dyDescent="0.2">
      <c r="A246" s="118"/>
      <c r="B246" s="118"/>
      <c r="C246" s="99"/>
      <c r="D246" s="119"/>
      <c r="E246" s="99"/>
      <c r="F246" s="99"/>
      <c r="G246" s="99"/>
      <c r="H246" s="99"/>
      <c r="I246" s="99"/>
      <c r="J246" s="99"/>
      <c r="K246" s="99"/>
      <c r="L246" s="99"/>
      <c r="M246" s="99"/>
      <c r="N246" s="99"/>
      <c r="O246" s="99"/>
      <c r="P246" s="99"/>
      <c r="Q246" s="99"/>
      <c r="R246" s="99"/>
      <c r="S246" s="99"/>
      <c r="T246" s="99"/>
      <c r="U246" s="99"/>
      <c r="V246" s="99"/>
      <c r="W246" s="99"/>
      <c r="X246" s="99"/>
      <c r="Y246" s="99"/>
      <c r="Z246" s="66"/>
    </row>
    <row r="247" spans="1:26" ht="12.75" customHeight="1" x14ac:dyDescent="0.2">
      <c r="A247" s="118"/>
      <c r="B247" s="118"/>
      <c r="C247" s="99"/>
      <c r="D247" s="119"/>
      <c r="E247" s="99"/>
      <c r="F247" s="99"/>
      <c r="G247" s="99"/>
      <c r="H247" s="99"/>
      <c r="I247" s="99"/>
      <c r="J247" s="99"/>
      <c r="K247" s="99"/>
      <c r="L247" s="99"/>
      <c r="M247" s="99"/>
      <c r="N247" s="99"/>
      <c r="O247" s="99"/>
      <c r="P247" s="99"/>
      <c r="Q247" s="99"/>
      <c r="R247" s="99"/>
      <c r="S247" s="99"/>
      <c r="T247" s="99"/>
      <c r="U247" s="99"/>
      <c r="V247" s="99"/>
      <c r="W247" s="99"/>
      <c r="X247" s="99"/>
      <c r="Y247" s="99"/>
      <c r="Z247" s="66"/>
    </row>
    <row r="248" spans="1:26" ht="12.75" customHeight="1" x14ac:dyDescent="0.2">
      <c r="A248" s="118"/>
      <c r="B248" s="118"/>
      <c r="C248" s="99"/>
      <c r="D248" s="119"/>
      <c r="E248" s="99"/>
      <c r="F248" s="99"/>
      <c r="G248" s="99"/>
      <c r="H248" s="99"/>
      <c r="I248" s="99"/>
      <c r="J248" s="99"/>
      <c r="K248" s="99"/>
      <c r="L248" s="99"/>
      <c r="M248" s="99"/>
      <c r="N248" s="99"/>
      <c r="O248" s="99"/>
      <c r="P248" s="99"/>
      <c r="Q248" s="99"/>
      <c r="R248" s="99"/>
      <c r="S248" s="99"/>
      <c r="T248" s="99"/>
      <c r="U248" s="99"/>
      <c r="V248" s="99"/>
      <c r="W248" s="99"/>
      <c r="X248" s="99"/>
      <c r="Y248" s="99"/>
      <c r="Z248" s="66"/>
    </row>
    <row r="249" spans="1:26" ht="12.75" customHeight="1" x14ac:dyDescent="0.2">
      <c r="A249" s="118"/>
      <c r="B249" s="118"/>
      <c r="C249" s="99"/>
      <c r="D249" s="119"/>
      <c r="E249" s="99"/>
      <c r="F249" s="99"/>
      <c r="G249" s="99"/>
      <c r="H249" s="99"/>
      <c r="I249" s="99"/>
      <c r="J249" s="99"/>
      <c r="K249" s="99"/>
      <c r="L249" s="99"/>
      <c r="M249" s="99"/>
      <c r="N249" s="99"/>
      <c r="O249" s="99"/>
      <c r="P249" s="99"/>
      <c r="Q249" s="99"/>
      <c r="R249" s="99"/>
      <c r="S249" s="99"/>
      <c r="T249" s="99"/>
      <c r="U249" s="99"/>
      <c r="V249" s="99"/>
      <c r="W249" s="99"/>
      <c r="X249" s="99"/>
      <c r="Y249" s="99"/>
      <c r="Z249" s="66"/>
    </row>
    <row r="250" spans="1:26" ht="12.75" customHeight="1" x14ac:dyDescent="0.2">
      <c r="A250" s="118"/>
      <c r="B250" s="118"/>
      <c r="C250" s="99"/>
      <c r="D250" s="119"/>
      <c r="E250" s="99"/>
      <c r="F250" s="99"/>
      <c r="G250" s="99"/>
      <c r="H250" s="99"/>
      <c r="I250" s="99"/>
      <c r="J250" s="99"/>
      <c r="K250" s="99"/>
      <c r="L250" s="99"/>
      <c r="M250" s="99"/>
      <c r="N250" s="99"/>
      <c r="O250" s="99"/>
      <c r="P250" s="99"/>
      <c r="Q250" s="99"/>
      <c r="R250" s="99"/>
      <c r="S250" s="99"/>
      <c r="T250" s="99"/>
      <c r="U250" s="99"/>
      <c r="V250" s="99"/>
      <c r="W250" s="99"/>
      <c r="X250" s="99"/>
      <c r="Y250" s="99"/>
      <c r="Z250" s="66"/>
    </row>
    <row r="251" spans="1:26" ht="12.75" customHeight="1" x14ac:dyDescent="0.2">
      <c r="A251" s="118"/>
      <c r="B251" s="118"/>
      <c r="C251" s="99"/>
      <c r="D251" s="119"/>
      <c r="E251" s="99"/>
      <c r="F251" s="99"/>
      <c r="G251" s="99"/>
      <c r="H251" s="99"/>
      <c r="I251" s="99"/>
      <c r="J251" s="99"/>
      <c r="K251" s="99"/>
      <c r="L251" s="99"/>
      <c r="M251" s="99"/>
      <c r="N251" s="99"/>
      <c r="O251" s="99"/>
      <c r="P251" s="99"/>
      <c r="Q251" s="99"/>
      <c r="R251" s="99"/>
      <c r="S251" s="99"/>
      <c r="T251" s="99"/>
      <c r="U251" s="99"/>
      <c r="V251" s="99"/>
      <c r="W251" s="99"/>
      <c r="X251" s="99"/>
      <c r="Y251" s="99"/>
      <c r="Z251" s="66"/>
    </row>
    <row r="252" spans="1:26" ht="12.75" customHeight="1" x14ac:dyDescent="0.2">
      <c r="A252" s="118"/>
      <c r="B252" s="118"/>
      <c r="C252" s="99"/>
      <c r="D252" s="119"/>
      <c r="E252" s="99"/>
      <c r="F252" s="99"/>
      <c r="G252" s="99"/>
      <c r="H252" s="99"/>
      <c r="I252" s="99"/>
      <c r="J252" s="99"/>
      <c r="K252" s="99"/>
      <c r="L252" s="99"/>
      <c r="M252" s="99"/>
      <c r="N252" s="99"/>
      <c r="O252" s="99"/>
      <c r="P252" s="99"/>
      <c r="Q252" s="99"/>
      <c r="R252" s="99"/>
      <c r="S252" s="99"/>
      <c r="T252" s="99"/>
      <c r="U252" s="99"/>
      <c r="V252" s="99"/>
      <c r="W252" s="99"/>
      <c r="X252" s="99"/>
      <c r="Y252" s="99"/>
      <c r="Z252" s="66"/>
    </row>
    <row r="253" spans="1:26" ht="12.75" customHeight="1" x14ac:dyDescent="0.2">
      <c r="A253" s="118"/>
      <c r="B253" s="118"/>
      <c r="C253" s="99"/>
      <c r="D253" s="119"/>
      <c r="E253" s="99"/>
      <c r="F253" s="99"/>
      <c r="G253" s="99"/>
      <c r="H253" s="99"/>
      <c r="I253" s="99"/>
      <c r="J253" s="99"/>
      <c r="K253" s="99"/>
      <c r="L253" s="99"/>
      <c r="M253" s="99"/>
      <c r="N253" s="99"/>
      <c r="O253" s="99"/>
      <c r="P253" s="99"/>
      <c r="Q253" s="99"/>
      <c r="R253" s="99"/>
      <c r="S253" s="99"/>
      <c r="T253" s="99"/>
      <c r="U253" s="99"/>
      <c r="V253" s="99"/>
      <c r="W253" s="99"/>
      <c r="X253" s="99"/>
      <c r="Y253" s="99"/>
      <c r="Z253" s="66"/>
    </row>
    <row r="254" spans="1:26" ht="12.75" customHeight="1" x14ac:dyDescent="0.2">
      <c r="A254" s="118"/>
      <c r="B254" s="118"/>
      <c r="C254" s="99"/>
      <c r="D254" s="119"/>
      <c r="E254" s="99"/>
      <c r="F254" s="99"/>
      <c r="G254" s="99"/>
      <c r="H254" s="99"/>
      <c r="I254" s="99"/>
      <c r="J254" s="99"/>
      <c r="K254" s="99"/>
      <c r="L254" s="99"/>
      <c r="M254" s="99"/>
      <c r="N254" s="99"/>
      <c r="O254" s="99"/>
      <c r="P254" s="99"/>
      <c r="Q254" s="99"/>
      <c r="R254" s="99"/>
      <c r="S254" s="99"/>
      <c r="T254" s="99"/>
      <c r="U254" s="99"/>
      <c r="V254" s="99"/>
      <c r="W254" s="99"/>
      <c r="X254" s="99"/>
      <c r="Y254" s="99"/>
      <c r="Z254" s="66"/>
    </row>
    <row r="255" spans="1:26" ht="12.75" customHeight="1" x14ac:dyDescent="0.2">
      <c r="A255" s="118"/>
      <c r="B255" s="118"/>
      <c r="C255" s="99"/>
      <c r="D255" s="119"/>
      <c r="E255" s="99"/>
      <c r="F255" s="99"/>
      <c r="G255" s="99"/>
      <c r="H255" s="99"/>
      <c r="I255" s="99"/>
      <c r="J255" s="99"/>
      <c r="K255" s="99"/>
      <c r="L255" s="99"/>
      <c r="M255" s="99"/>
      <c r="N255" s="99"/>
      <c r="O255" s="99"/>
      <c r="P255" s="99"/>
      <c r="Q255" s="99"/>
      <c r="R255" s="99"/>
      <c r="S255" s="99"/>
      <c r="T255" s="99"/>
      <c r="U255" s="99"/>
      <c r="V255" s="99"/>
      <c r="W255" s="99"/>
      <c r="X255" s="99"/>
      <c r="Y255" s="99"/>
      <c r="Z255" s="66"/>
    </row>
    <row r="256" spans="1:26" ht="12.75" customHeight="1" x14ac:dyDescent="0.2">
      <c r="A256" s="118"/>
      <c r="B256" s="118"/>
      <c r="C256" s="99"/>
      <c r="D256" s="119"/>
      <c r="E256" s="99"/>
      <c r="F256" s="99"/>
      <c r="G256" s="99"/>
      <c r="H256" s="99"/>
      <c r="I256" s="99"/>
      <c r="J256" s="99"/>
      <c r="K256" s="99"/>
      <c r="L256" s="99"/>
      <c r="M256" s="99"/>
      <c r="N256" s="99"/>
      <c r="O256" s="99"/>
      <c r="P256" s="99"/>
      <c r="Q256" s="99"/>
      <c r="R256" s="99"/>
      <c r="S256" s="99"/>
      <c r="T256" s="99"/>
      <c r="U256" s="99"/>
      <c r="V256" s="99"/>
      <c r="W256" s="99"/>
      <c r="X256" s="99"/>
      <c r="Y256" s="99"/>
      <c r="Z256" s="66"/>
    </row>
    <row r="257" spans="1:26" ht="12.75" customHeight="1" x14ac:dyDescent="0.2">
      <c r="A257" s="118"/>
      <c r="B257" s="118"/>
      <c r="C257" s="99"/>
      <c r="D257" s="119"/>
      <c r="E257" s="99"/>
      <c r="F257" s="99"/>
      <c r="G257" s="99"/>
      <c r="H257" s="99"/>
      <c r="I257" s="99"/>
      <c r="J257" s="99"/>
      <c r="K257" s="99"/>
      <c r="L257" s="99"/>
      <c r="M257" s="99"/>
      <c r="N257" s="99"/>
      <c r="O257" s="99"/>
      <c r="P257" s="99"/>
      <c r="Q257" s="99"/>
      <c r="R257" s="99"/>
      <c r="S257" s="99"/>
      <c r="T257" s="99"/>
      <c r="U257" s="99"/>
      <c r="V257" s="99"/>
      <c r="W257" s="99"/>
      <c r="X257" s="99"/>
      <c r="Y257" s="99"/>
      <c r="Z257" s="66"/>
    </row>
    <row r="258" spans="1:26" ht="12.75" customHeight="1" x14ac:dyDescent="0.2">
      <c r="A258" s="118"/>
      <c r="B258" s="118"/>
      <c r="C258" s="99"/>
      <c r="D258" s="119"/>
      <c r="E258" s="99"/>
      <c r="F258" s="99"/>
      <c r="G258" s="99"/>
      <c r="H258" s="99"/>
      <c r="I258" s="99"/>
      <c r="J258" s="99"/>
      <c r="K258" s="99"/>
      <c r="L258" s="99"/>
      <c r="M258" s="99"/>
      <c r="N258" s="99"/>
      <c r="O258" s="99"/>
      <c r="P258" s="99"/>
      <c r="Q258" s="99"/>
      <c r="R258" s="99"/>
      <c r="S258" s="99"/>
      <c r="T258" s="99"/>
      <c r="U258" s="99"/>
      <c r="V258" s="99"/>
      <c r="W258" s="99"/>
      <c r="X258" s="99"/>
      <c r="Y258" s="99"/>
      <c r="Z258" s="66"/>
    </row>
    <row r="259" spans="1:26" ht="12.75" customHeight="1" x14ac:dyDescent="0.2">
      <c r="A259" s="118"/>
      <c r="B259" s="118"/>
      <c r="C259" s="99"/>
      <c r="D259" s="119"/>
      <c r="E259" s="99"/>
      <c r="F259" s="99"/>
      <c r="G259" s="99"/>
      <c r="H259" s="99"/>
      <c r="I259" s="99"/>
      <c r="J259" s="99"/>
      <c r="K259" s="99"/>
      <c r="L259" s="99"/>
      <c r="M259" s="99"/>
      <c r="N259" s="99"/>
      <c r="O259" s="99"/>
      <c r="P259" s="99"/>
      <c r="Q259" s="99"/>
      <c r="R259" s="99"/>
      <c r="S259" s="99"/>
      <c r="T259" s="99"/>
      <c r="U259" s="99"/>
      <c r="V259" s="99"/>
      <c r="W259" s="99"/>
      <c r="X259" s="99"/>
      <c r="Y259" s="99"/>
      <c r="Z259" s="66"/>
    </row>
    <row r="260" spans="1:26" ht="12.75" customHeight="1" x14ac:dyDescent="0.2">
      <c r="A260" s="118"/>
      <c r="B260" s="118"/>
      <c r="C260" s="99"/>
      <c r="D260" s="119"/>
      <c r="E260" s="99"/>
      <c r="F260" s="99"/>
      <c r="G260" s="99"/>
      <c r="H260" s="99"/>
      <c r="I260" s="99"/>
      <c r="J260" s="99"/>
      <c r="K260" s="99"/>
      <c r="L260" s="99"/>
      <c r="M260" s="99"/>
      <c r="N260" s="99"/>
      <c r="O260" s="99"/>
      <c r="P260" s="99"/>
      <c r="Q260" s="99"/>
      <c r="R260" s="99"/>
      <c r="S260" s="99"/>
      <c r="T260" s="99"/>
      <c r="U260" s="99"/>
      <c r="V260" s="99"/>
      <c r="W260" s="99"/>
      <c r="X260" s="99"/>
      <c r="Y260" s="99"/>
      <c r="Z260" s="66"/>
    </row>
    <row r="261" spans="1:26" ht="12.75" customHeight="1" x14ac:dyDescent="0.2">
      <c r="A261" s="118"/>
      <c r="B261" s="118"/>
      <c r="C261" s="99"/>
      <c r="D261" s="119"/>
      <c r="E261" s="99"/>
      <c r="F261" s="99"/>
      <c r="G261" s="99"/>
      <c r="H261" s="99"/>
      <c r="I261" s="99"/>
      <c r="J261" s="99"/>
      <c r="K261" s="99"/>
      <c r="L261" s="99"/>
      <c r="M261" s="99"/>
      <c r="N261" s="99"/>
      <c r="O261" s="99"/>
      <c r="P261" s="99"/>
      <c r="Q261" s="99"/>
      <c r="R261" s="99"/>
      <c r="S261" s="99"/>
      <c r="T261" s="99"/>
      <c r="U261" s="99"/>
      <c r="V261" s="99"/>
      <c r="W261" s="99"/>
      <c r="X261" s="99"/>
      <c r="Y261" s="99"/>
      <c r="Z261" s="66"/>
    </row>
    <row r="262" spans="1:26" ht="12.75" customHeight="1" x14ac:dyDescent="0.2">
      <c r="A262" s="118"/>
      <c r="B262" s="118"/>
      <c r="C262" s="99"/>
      <c r="D262" s="119"/>
      <c r="E262" s="99"/>
      <c r="F262" s="99"/>
      <c r="G262" s="99"/>
      <c r="H262" s="99"/>
      <c r="I262" s="99"/>
      <c r="J262" s="99"/>
      <c r="K262" s="99"/>
      <c r="L262" s="99"/>
      <c r="M262" s="99"/>
      <c r="N262" s="99"/>
      <c r="O262" s="99"/>
      <c r="P262" s="99"/>
      <c r="Q262" s="99"/>
      <c r="R262" s="99"/>
      <c r="S262" s="99"/>
      <c r="T262" s="99"/>
      <c r="U262" s="99"/>
      <c r="V262" s="99"/>
      <c r="W262" s="99"/>
      <c r="X262" s="99"/>
      <c r="Y262" s="99"/>
      <c r="Z262" s="66"/>
    </row>
    <row r="263" spans="1:26" ht="12.75" customHeight="1" x14ac:dyDescent="0.2">
      <c r="A263" s="118"/>
      <c r="B263" s="118"/>
      <c r="C263" s="99"/>
      <c r="D263" s="119"/>
      <c r="E263" s="99"/>
      <c r="F263" s="99"/>
      <c r="G263" s="99"/>
      <c r="H263" s="99"/>
      <c r="I263" s="99"/>
      <c r="J263" s="99"/>
      <c r="K263" s="99"/>
      <c r="L263" s="99"/>
      <c r="M263" s="99"/>
      <c r="N263" s="99"/>
      <c r="O263" s="99"/>
      <c r="P263" s="99"/>
      <c r="Q263" s="99"/>
      <c r="R263" s="99"/>
      <c r="S263" s="99"/>
      <c r="T263" s="99"/>
      <c r="U263" s="99"/>
      <c r="V263" s="99"/>
      <c r="W263" s="99"/>
      <c r="X263" s="99"/>
      <c r="Y263" s="99"/>
      <c r="Z263" s="66"/>
    </row>
    <row r="264" spans="1:26" ht="12.75" customHeight="1" x14ac:dyDescent="0.2">
      <c r="A264" s="118"/>
      <c r="B264" s="118"/>
      <c r="C264" s="99"/>
      <c r="D264" s="119"/>
      <c r="E264" s="99"/>
      <c r="F264" s="99"/>
      <c r="G264" s="99"/>
      <c r="H264" s="99"/>
      <c r="I264" s="99"/>
      <c r="J264" s="99"/>
      <c r="K264" s="99"/>
      <c r="L264" s="99"/>
      <c r="M264" s="99"/>
      <c r="N264" s="99"/>
      <c r="O264" s="99"/>
      <c r="P264" s="99"/>
      <c r="Q264" s="99"/>
      <c r="R264" s="99"/>
      <c r="S264" s="99"/>
      <c r="T264" s="99"/>
      <c r="U264" s="99"/>
      <c r="V264" s="99"/>
      <c r="W264" s="99"/>
      <c r="X264" s="99"/>
      <c r="Y264" s="99"/>
      <c r="Z264" s="66"/>
    </row>
    <row r="265" spans="1:26" ht="12.75" customHeight="1" x14ac:dyDescent="0.2">
      <c r="A265" s="118"/>
      <c r="B265" s="118"/>
      <c r="C265" s="99"/>
      <c r="D265" s="119"/>
      <c r="E265" s="99"/>
      <c r="F265" s="99"/>
      <c r="G265" s="99"/>
      <c r="H265" s="99"/>
      <c r="I265" s="99"/>
      <c r="J265" s="99"/>
      <c r="K265" s="99"/>
      <c r="L265" s="99"/>
      <c r="M265" s="99"/>
      <c r="N265" s="99"/>
      <c r="O265" s="99"/>
      <c r="P265" s="99"/>
      <c r="Q265" s="99"/>
      <c r="R265" s="99"/>
      <c r="S265" s="99"/>
      <c r="T265" s="99"/>
      <c r="U265" s="99"/>
      <c r="V265" s="99"/>
      <c r="W265" s="99"/>
      <c r="X265" s="99"/>
      <c r="Y265" s="99"/>
      <c r="Z265" s="66"/>
    </row>
    <row r="266" spans="1:26" ht="12.75" customHeight="1" x14ac:dyDescent="0.2">
      <c r="A266" s="118"/>
      <c r="B266" s="118"/>
      <c r="C266" s="99"/>
      <c r="D266" s="119"/>
      <c r="E266" s="99"/>
      <c r="F266" s="99"/>
      <c r="G266" s="99"/>
      <c r="H266" s="99"/>
      <c r="I266" s="99"/>
      <c r="J266" s="99"/>
      <c r="K266" s="99"/>
      <c r="L266" s="99"/>
      <c r="M266" s="99"/>
      <c r="N266" s="99"/>
      <c r="O266" s="99"/>
      <c r="P266" s="99"/>
      <c r="Q266" s="99"/>
      <c r="R266" s="99"/>
      <c r="S266" s="99"/>
      <c r="T266" s="99"/>
      <c r="U266" s="99"/>
      <c r="V266" s="99"/>
      <c r="W266" s="99"/>
      <c r="X266" s="99"/>
      <c r="Y266" s="99"/>
      <c r="Z266" s="66"/>
    </row>
    <row r="267" spans="1:26" ht="12.75" customHeight="1" x14ac:dyDescent="0.2">
      <c r="A267" s="118"/>
      <c r="B267" s="118"/>
      <c r="C267" s="99"/>
      <c r="D267" s="119"/>
      <c r="E267" s="99"/>
      <c r="F267" s="99"/>
      <c r="G267" s="99"/>
      <c r="H267" s="99"/>
      <c r="I267" s="99"/>
      <c r="J267" s="99"/>
      <c r="K267" s="99"/>
      <c r="L267" s="99"/>
      <c r="M267" s="99"/>
      <c r="N267" s="99"/>
      <c r="O267" s="99"/>
      <c r="P267" s="99"/>
      <c r="Q267" s="99"/>
      <c r="R267" s="99"/>
      <c r="S267" s="99"/>
      <c r="T267" s="99"/>
      <c r="U267" s="99"/>
      <c r="V267" s="99"/>
      <c r="W267" s="99"/>
      <c r="X267" s="99"/>
      <c r="Y267" s="99"/>
      <c r="Z267" s="66"/>
    </row>
    <row r="268" spans="1:26" ht="12.75" customHeight="1" x14ac:dyDescent="0.2"/>
    <row r="269" spans="1:26" ht="12.75" customHeight="1" x14ac:dyDescent="0.2"/>
    <row r="270" spans="1:26" ht="12.75" customHeight="1" x14ac:dyDescent="0.2"/>
    <row r="271" spans="1:26" ht="12.75" customHeight="1" x14ac:dyDescent="0.2"/>
    <row r="272" spans="1:26"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sheetData>
  <mergeCells count="16">
    <mergeCell ref="A5:C5"/>
    <mergeCell ref="A6:C6"/>
    <mergeCell ref="C51:F51"/>
    <mergeCell ref="C72:F72"/>
    <mergeCell ref="A7:C7"/>
    <mergeCell ref="A8:C8"/>
    <mergeCell ref="A9:C9"/>
    <mergeCell ref="C10:G10"/>
    <mergeCell ref="C30:F30"/>
    <mergeCell ref="C31:G31"/>
    <mergeCell ref="C52:G52"/>
    <mergeCell ref="A1:G1"/>
    <mergeCell ref="C2:D2"/>
    <mergeCell ref="F2:G2"/>
    <mergeCell ref="C3:G3"/>
    <mergeCell ref="A4:C4"/>
  </mergeCells>
  <pageMargins left="0.70866141732283472" right="0.70866141732283472" top="0.74803149606299213" bottom="0.74803149606299213" header="0" footer="0"/>
  <pageSetup paperSize="9" scale="42" fitToHeight="0" orientation="landscape" r:id="rId1"/>
  <headerFooter>
    <oddFooter>&amp;RPÁGINA &amp;P DE</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00000"/>
    <pageSetUpPr fitToPage="1"/>
  </sheetPr>
  <dimension ref="A1:Z734"/>
  <sheetViews>
    <sheetView showGridLines="0" topLeftCell="A46" workbookViewId="0">
      <selection activeCell="A52" sqref="A52:G72"/>
    </sheetView>
  </sheetViews>
  <sheetFormatPr defaultColWidth="12.5703125" defaultRowHeight="15" customHeight="1" outlineLevelRow="1" x14ac:dyDescent="0.2"/>
  <cols>
    <col min="1" max="1" width="11.7109375" customWidth="1"/>
    <col min="2" max="2" width="14" customWidth="1"/>
    <col min="3" max="3" width="104" customWidth="1"/>
    <col min="4" max="4" width="6.42578125" customWidth="1"/>
    <col min="5" max="5" width="10.5703125" customWidth="1"/>
    <col min="6" max="6" width="9.42578125" customWidth="1"/>
    <col min="7" max="7" width="19" customWidth="1"/>
    <col min="8" max="8" width="2.85546875" customWidth="1"/>
    <col min="9" max="25" width="8" customWidth="1"/>
    <col min="26" max="26" width="14.42578125" customWidth="1"/>
  </cols>
  <sheetData>
    <row r="1" spans="1:26" ht="12.75" customHeight="1" x14ac:dyDescent="0.2">
      <c r="A1" s="396" t="s">
        <v>131</v>
      </c>
      <c r="B1" s="384"/>
      <c r="C1" s="384"/>
      <c r="D1" s="384"/>
      <c r="E1" s="384"/>
      <c r="F1" s="384"/>
      <c r="G1" s="385"/>
      <c r="H1" s="169"/>
      <c r="I1" s="140"/>
      <c r="J1" s="140"/>
      <c r="K1" s="140"/>
      <c r="L1" s="140"/>
      <c r="M1" s="140"/>
      <c r="N1" s="140"/>
      <c r="O1" s="140"/>
      <c r="P1" s="140"/>
      <c r="Q1" s="140"/>
      <c r="R1" s="140"/>
      <c r="S1" s="140"/>
      <c r="T1" s="140"/>
      <c r="U1" s="140"/>
      <c r="V1" s="140"/>
      <c r="W1" s="140"/>
      <c r="X1" s="140"/>
      <c r="Y1" s="140"/>
      <c r="Z1" s="66"/>
    </row>
    <row r="2" spans="1:26" ht="12.75" customHeight="1" x14ac:dyDescent="0.2">
      <c r="A2" s="178"/>
      <c r="B2" s="179"/>
      <c r="C2" s="418" t="str">
        <f>Resumo!$A$5</f>
        <v>DATA-BASE: SINAPI 05/2024, SABESP 05/2024 ( L.S.: 88,52% | B.D.I.: 26,98%),  Ata de Registro nº84/2024, cotação de mercado</v>
      </c>
      <c r="D2" s="372"/>
      <c r="E2" s="140"/>
      <c r="F2" s="446"/>
      <c r="G2" s="387"/>
      <c r="H2" s="140"/>
      <c r="I2" s="144"/>
      <c r="J2" s="140"/>
      <c r="K2" s="140"/>
      <c r="L2" s="140"/>
      <c r="M2" s="140"/>
      <c r="N2" s="140"/>
      <c r="O2" s="140"/>
      <c r="P2" s="140"/>
      <c r="Q2" s="140"/>
      <c r="R2" s="140"/>
      <c r="S2" s="140"/>
      <c r="T2" s="140"/>
      <c r="U2" s="140"/>
      <c r="V2" s="140"/>
      <c r="W2" s="140"/>
      <c r="X2" s="140"/>
      <c r="Y2" s="140"/>
      <c r="Z2" s="66"/>
    </row>
    <row r="3" spans="1:26" ht="12.75" customHeight="1" x14ac:dyDescent="0.2">
      <c r="A3" s="104" t="s">
        <v>199</v>
      </c>
      <c r="B3" s="98"/>
      <c r="C3" s="420" t="str">
        <f>"CONSERTO EM REDES DE ESGOTO - RUA PAVIMENTADA - CONFORME COMPOSIÇÃO (L:"&amp;D4&amp;"M/C:"&amp;D5&amp;"M/P:"&amp;D6&amp;"M)"</f>
        <v>CONSERTO EM REDES DE ESGOTO - RUA PAVIMENTADA - CONFORME COMPOSIÇÃO (L:1,5M/C:1M/P:3M)</v>
      </c>
      <c r="D3" s="400"/>
      <c r="E3" s="400"/>
      <c r="F3" s="400"/>
      <c r="G3" s="401"/>
      <c r="H3" s="65"/>
      <c r="I3" s="65"/>
      <c r="J3" s="65"/>
      <c r="K3" s="65"/>
      <c r="L3" s="65"/>
      <c r="M3" s="65"/>
      <c r="N3" s="65"/>
      <c r="O3" s="65"/>
      <c r="P3" s="65"/>
      <c r="Q3" s="65"/>
      <c r="R3" s="65"/>
      <c r="S3" s="65"/>
      <c r="T3" s="65"/>
      <c r="U3" s="65"/>
      <c r="V3" s="65"/>
      <c r="W3" s="65"/>
      <c r="X3" s="65"/>
      <c r="Y3" s="65"/>
      <c r="Z3" s="66"/>
    </row>
    <row r="4" spans="1:26" ht="12.75" customHeight="1" x14ac:dyDescent="0.2">
      <c r="A4" s="421" t="s">
        <v>163</v>
      </c>
      <c r="B4" s="403"/>
      <c r="C4" s="404"/>
      <c r="D4" s="100">
        <v>1.5</v>
      </c>
      <c r="E4" s="99" t="s">
        <v>20</v>
      </c>
      <c r="F4" s="101"/>
      <c r="G4" s="102"/>
      <c r="H4" s="99"/>
      <c r="I4" s="99"/>
      <c r="J4" s="99"/>
      <c r="K4" s="99"/>
      <c r="L4" s="99"/>
      <c r="M4" s="99"/>
      <c r="N4" s="99"/>
      <c r="O4" s="99"/>
      <c r="P4" s="99"/>
      <c r="Q4" s="99"/>
      <c r="R4" s="99"/>
      <c r="S4" s="99"/>
      <c r="T4" s="99"/>
      <c r="U4" s="99"/>
      <c r="V4" s="99"/>
      <c r="W4" s="99"/>
      <c r="X4" s="99"/>
      <c r="Y4" s="99"/>
      <c r="Z4" s="66"/>
    </row>
    <row r="5" spans="1:26" ht="12.75" customHeight="1" x14ac:dyDescent="0.2">
      <c r="A5" s="422" t="s">
        <v>136</v>
      </c>
      <c r="B5" s="406"/>
      <c r="C5" s="407"/>
      <c r="D5" s="120">
        <v>1</v>
      </c>
      <c r="E5" s="99" t="s">
        <v>20</v>
      </c>
      <c r="F5" s="99"/>
      <c r="G5" s="103"/>
      <c r="H5" s="99"/>
      <c r="I5" s="99"/>
      <c r="J5" s="99"/>
      <c r="K5" s="99"/>
      <c r="L5" s="99"/>
      <c r="M5" s="99"/>
      <c r="N5" s="99"/>
      <c r="O5" s="99"/>
      <c r="P5" s="99"/>
      <c r="Q5" s="99"/>
      <c r="R5" s="99"/>
      <c r="S5" s="99"/>
      <c r="T5" s="99"/>
      <c r="U5" s="99"/>
      <c r="V5" s="99"/>
      <c r="W5" s="99"/>
      <c r="X5" s="99"/>
      <c r="Y5" s="99"/>
      <c r="Z5" s="66"/>
    </row>
    <row r="6" spans="1:26" ht="12.75" customHeight="1" x14ac:dyDescent="0.2">
      <c r="A6" s="422" t="s">
        <v>138</v>
      </c>
      <c r="B6" s="406"/>
      <c r="C6" s="407"/>
      <c r="D6" s="100">
        <v>3</v>
      </c>
      <c r="E6" s="170" t="s">
        <v>20</v>
      </c>
      <c r="F6" s="66"/>
      <c r="G6" s="103"/>
      <c r="H6" s="99"/>
      <c r="I6" s="99"/>
      <c r="J6" s="99"/>
      <c r="K6" s="99"/>
      <c r="L6" s="99"/>
      <c r="M6" s="99"/>
      <c r="N6" s="99"/>
      <c r="O6" s="99"/>
      <c r="P6" s="99"/>
      <c r="Q6" s="99"/>
      <c r="R6" s="99"/>
      <c r="S6" s="99"/>
      <c r="T6" s="99"/>
      <c r="U6" s="99"/>
      <c r="V6" s="99"/>
      <c r="W6" s="99"/>
      <c r="X6" s="99"/>
      <c r="Y6" s="99"/>
      <c r="Z6" s="66"/>
    </row>
    <row r="7" spans="1:26" ht="12.75" customHeight="1" x14ac:dyDescent="0.2">
      <c r="A7" s="422" t="s">
        <v>200</v>
      </c>
      <c r="B7" s="406"/>
      <c r="C7" s="407"/>
      <c r="D7" s="100">
        <v>2</v>
      </c>
      <c r="E7" s="99" t="s">
        <v>201</v>
      </c>
      <c r="F7" s="99"/>
      <c r="G7" s="103"/>
      <c r="H7" s="99"/>
      <c r="I7" s="99"/>
      <c r="J7" s="99"/>
      <c r="K7" s="99"/>
      <c r="L7" s="99"/>
      <c r="M7" s="99"/>
      <c r="N7" s="99"/>
      <c r="O7" s="99"/>
      <c r="P7" s="99"/>
      <c r="Q7" s="99"/>
      <c r="R7" s="99"/>
      <c r="S7" s="99"/>
      <c r="T7" s="99"/>
      <c r="U7" s="99"/>
      <c r="V7" s="99"/>
      <c r="W7" s="99"/>
      <c r="X7" s="99"/>
      <c r="Y7" s="99"/>
      <c r="Z7" s="66"/>
    </row>
    <row r="8" spans="1:26" ht="12.75" customHeight="1" x14ac:dyDescent="0.2">
      <c r="A8" s="422" t="s">
        <v>202</v>
      </c>
      <c r="B8" s="406"/>
      <c r="C8" s="407"/>
      <c r="D8" s="100">
        <v>4</v>
      </c>
      <c r="E8" s="99" t="s">
        <v>201</v>
      </c>
      <c r="F8" s="99"/>
      <c r="G8" s="103"/>
      <c r="H8" s="99"/>
      <c r="I8" s="99"/>
      <c r="J8" s="99"/>
      <c r="K8" s="99"/>
      <c r="L8" s="99"/>
      <c r="M8" s="99"/>
      <c r="N8" s="99"/>
      <c r="O8" s="99"/>
      <c r="P8" s="99"/>
      <c r="Q8" s="99"/>
      <c r="R8" s="99"/>
      <c r="S8" s="99"/>
      <c r="T8" s="99"/>
      <c r="U8" s="99"/>
      <c r="V8" s="99"/>
      <c r="W8" s="99"/>
      <c r="X8" s="99"/>
      <c r="Y8" s="99"/>
      <c r="Z8" s="66"/>
    </row>
    <row r="9" spans="1:26" ht="12.75" customHeight="1" x14ac:dyDescent="0.2">
      <c r="A9" s="422" t="s">
        <v>203</v>
      </c>
      <c r="B9" s="406"/>
      <c r="C9" s="407"/>
      <c r="D9" s="100">
        <v>6</v>
      </c>
      <c r="E9" s="99" t="s">
        <v>201</v>
      </c>
      <c r="F9" s="99"/>
      <c r="G9" s="103"/>
      <c r="H9" s="99"/>
      <c r="I9" s="99"/>
      <c r="J9" s="99"/>
      <c r="K9" s="99"/>
      <c r="L9" s="99"/>
      <c r="M9" s="99"/>
      <c r="N9" s="99"/>
      <c r="O9" s="99"/>
      <c r="P9" s="99"/>
      <c r="Q9" s="99"/>
      <c r="R9" s="99"/>
      <c r="S9" s="99"/>
      <c r="T9" s="99"/>
      <c r="U9" s="99"/>
      <c r="V9" s="99"/>
      <c r="W9" s="99"/>
      <c r="X9" s="99"/>
      <c r="Y9" s="99"/>
      <c r="Z9" s="66"/>
    </row>
    <row r="10" spans="1:26" ht="12.75" customHeight="1" x14ac:dyDescent="0.2">
      <c r="A10" s="104" t="str">
        <f>$A$3</f>
        <v>2.1.</v>
      </c>
      <c r="B10" s="105" t="s">
        <v>158</v>
      </c>
      <c r="C10" s="416" t="str">
        <f>"CONSERTO EM REDES DE ESGOTO DE Ø100 à Ø300 ATÉ "&amp;D6&amp;"M EM PVC PBA/DEFOFO/FOFO/AMIANTO/GALVANIZADO (SUBSTITUIDO POR PVC OCRE)"</f>
        <v>CONSERTO EM REDES DE ESGOTO DE Ø100 à Ø300 ATÉ 3M EM PVC PBA/DEFOFO/FOFO/AMIANTO/GALVANIZADO (SUBSTITUIDO POR PVC OCRE)</v>
      </c>
      <c r="D10" s="400"/>
      <c r="E10" s="400"/>
      <c r="F10" s="400"/>
      <c r="G10" s="401"/>
      <c r="H10" s="65"/>
      <c r="I10" s="65"/>
      <c r="J10" s="65"/>
      <c r="K10" s="65"/>
      <c r="L10" s="65"/>
      <c r="M10" s="65"/>
      <c r="N10" s="65"/>
      <c r="O10" s="65"/>
      <c r="P10" s="65"/>
      <c r="Q10" s="65"/>
      <c r="R10" s="65"/>
      <c r="S10" s="65"/>
      <c r="T10" s="65"/>
      <c r="U10" s="65"/>
      <c r="V10" s="65"/>
      <c r="W10" s="65"/>
      <c r="X10" s="65"/>
      <c r="Y10" s="65"/>
      <c r="Z10" s="66"/>
    </row>
    <row r="11" spans="1:26" ht="12.75" customHeight="1" outlineLevel="1" x14ac:dyDescent="0.2">
      <c r="A11" s="6" t="s">
        <v>1</v>
      </c>
      <c r="B11" s="6" t="s">
        <v>2</v>
      </c>
      <c r="C11" s="7" t="s">
        <v>3</v>
      </c>
      <c r="D11" s="8" t="s">
        <v>4</v>
      </c>
      <c r="E11" s="8" t="s">
        <v>146</v>
      </c>
      <c r="F11" s="47" t="s">
        <v>7</v>
      </c>
      <c r="G11" s="8" t="s">
        <v>147</v>
      </c>
      <c r="H11" s="65"/>
      <c r="I11" s="65"/>
      <c r="J11" s="65"/>
      <c r="K11" s="65"/>
      <c r="L11" s="65"/>
      <c r="M11" s="65"/>
      <c r="N11" s="65"/>
      <c r="O11" s="65"/>
      <c r="P11" s="65"/>
      <c r="Q11" s="65"/>
      <c r="R11" s="65"/>
      <c r="S11" s="65"/>
      <c r="T11" s="65"/>
      <c r="U11" s="65"/>
      <c r="V11" s="65"/>
      <c r="W11" s="65"/>
      <c r="X11" s="65"/>
      <c r="Y11" s="65"/>
      <c r="Z11" s="66"/>
    </row>
    <row r="12" spans="1:26" ht="12.75" customHeight="1" outlineLevel="1" x14ac:dyDescent="0.2">
      <c r="A12" s="106">
        <v>1</v>
      </c>
      <c r="B12" s="107"/>
      <c r="C12" s="108" t="s">
        <v>148</v>
      </c>
      <c r="D12" s="109"/>
      <c r="E12" s="110"/>
      <c r="F12" s="64"/>
      <c r="G12" s="64"/>
      <c r="H12" s="65"/>
      <c r="I12" s="65"/>
      <c r="J12" s="65"/>
      <c r="K12" s="65"/>
      <c r="L12" s="65"/>
      <c r="M12" s="65"/>
      <c r="N12" s="65"/>
      <c r="O12" s="65"/>
      <c r="P12" s="65"/>
      <c r="Q12" s="65"/>
      <c r="R12" s="65"/>
      <c r="S12" s="65"/>
      <c r="T12" s="65"/>
      <c r="U12" s="65"/>
      <c r="V12" s="65"/>
      <c r="W12" s="65"/>
      <c r="X12" s="65"/>
      <c r="Y12" s="65"/>
      <c r="Z12" s="66"/>
    </row>
    <row r="13" spans="1:26" ht="12.75" customHeight="1" outlineLevel="1" x14ac:dyDescent="0.2">
      <c r="A13" s="60">
        <v>70020004</v>
      </c>
      <c r="B13" s="61" t="str">
        <f>VLOOKUP(A13,Preco.Unitario!$A$4:$G$104,2,FALSE)</f>
        <v>SABESP</v>
      </c>
      <c r="C13" s="67" t="str">
        <f>VLOOKUP(A13,Preco.Unitario!$A$4:$G$104,3,FALSE)</f>
        <v xml:space="preserve">SINALIZAÇÃO DE TRÁFEGO </v>
      </c>
      <c r="D13" s="62" t="str">
        <f>VLOOKUP(A13,Preco.Unitario!$A$4:$G$104,4,FALSE)</f>
        <v>m</v>
      </c>
      <c r="E13" s="63">
        <f>ROUNDUP(($D$4)*2+($D$5)*2,2)</f>
        <v>5</v>
      </c>
      <c r="F13" s="64">
        <f>VLOOKUP(A13,Preco.Unitario!$A$4:$G$104,7,FALSE)</f>
        <v>0</v>
      </c>
      <c r="G13" s="64">
        <f>E13*F13</f>
        <v>0</v>
      </c>
      <c r="H13" s="65"/>
      <c r="I13" s="65"/>
      <c r="J13" s="65"/>
      <c r="K13" s="65"/>
      <c r="L13" s="65"/>
      <c r="M13" s="65"/>
      <c r="N13" s="65"/>
      <c r="O13" s="65"/>
      <c r="P13" s="65"/>
      <c r="Q13" s="65"/>
      <c r="R13" s="65"/>
      <c r="S13" s="65"/>
      <c r="T13" s="65"/>
      <c r="U13" s="65"/>
      <c r="V13" s="65"/>
      <c r="W13" s="65"/>
      <c r="X13" s="65"/>
      <c r="Y13" s="65"/>
      <c r="Z13" s="66"/>
    </row>
    <row r="14" spans="1:26" ht="12.75" customHeight="1" outlineLevel="1" x14ac:dyDescent="0.2">
      <c r="A14" s="106">
        <v>2</v>
      </c>
      <c r="B14" s="107"/>
      <c r="C14" s="59" t="s">
        <v>149</v>
      </c>
      <c r="D14" s="109"/>
      <c r="E14" s="110"/>
      <c r="F14" s="64"/>
      <c r="G14" s="64"/>
      <c r="H14" s="65"/>
      <c r="I14" s="65"/>
      <c r="J14" s="65"/>
      <c r="K14" s="65"/>
      <c r="L14" s="65"/>
      <c r="M14" s="65"/>
      <c r="N14" s="65"/>
      <c r="O14" s="65"/>
      <c r="P14" s="65"/>
      <c r="Q14" s="65"/>
      <c r="R14" s="65"/>
      <c r="S14" s="65"/>
      <c r="T14" s="65"/>
      <c r="U14" s="65"/>
      <c r="V14" s="65"/>
      <c r="W14" s="65"/>
      <c r="X14" s="65"/>
      <c r="Y14" s="65"/>
      <c r="Z14" s="66"/>
    </row>
    <row r="15" spans="1:26" ht="12.75" customHeight="1" outlineLevel="1" x14ac:dyDescent="0.2">
      <c r="A15" s="60">
        <v>70030042</v>
      </c>
      <c r="B15" s="61" t="str">
        <f>VLOOKUP(A15,Preco.Unitario!$A$4:$G$104,2,FALSE)</f>
        <v>SABESP</v>
      </c>
      <c r="C15" s="56" t="str">
        <f>VLOOKUP(A15,Preco.Unitario!$A$4:$G$104,3,FALSE)</f>
        <v>ESCAVAÇÃO MECANIZADA DE ÁREA EM SOLO NÃO ROCHOSO</v>
      </c>
      <c r="D15" s="62" t="str">
        <f>VLOOKUP(A15,Preco.Unitario!$A$4:$G$104,4,FALSE)</f>
        <v>m³</v>
      </c>
      <c r="E15" s="63">
        <f>$D$4*$D$5*$D$6</f>
        <v>4.5</v>
      </c>
      <c r="F15" s="64">
        <f>VLOOKUP(A15,Preco.Unitario!$A$4:$G$104,7,FALSE)</f>
        <v>0</v>
      </c>
      <c r="G15" s="64">
        <f t="shared" ref="G15:G19" si="0">E15*F15</f>
        <v>0</v>
      </c>
      <c r="H15" s="65"/>
      <c r="I15" s="65"/>
      <c r="J15" s="65"/>
      <c r="K15" s="65"/>
      <c r="L15" s="65"/>
      <c r="M15" s="65"/>
      <c r="N15" s="65"/>
      <c r="O15" s="65"/>
      <c r="P15" s="65"/>
      <c r="Q15" s="65"/>
      <c r="R15" s="65"/>
      <c r="S15" s="65"/>
      <c r="T15" s="65"/>
      <c r="U15" s="65"/>
      <c r="V15" s="65"/>
      <c r="W15" s="65"/>
      <c r="X15" s="65"/>
      <c r="Y15" s="65"/>
      <c r="Z15" s="66"/>
    </row>
    <row r="16" spans="1:26" ht="12.75" customHeight="1" outlineLevel="1" x14ac:dyDescent="0.2">
      <c r="A16" s="60">
        <v>70030090</v>
      </c>
      <c r="B16" s="61" t="str">
        <f>VLOOKUP(A16,Preco.Unitario!$A$4:$G$104,2,FALSE)</f>
        <v>SABESP</v>
      </c>
      <c r="C16" s="56" t="str">
        <f>VLOOKUP(A16,Preco.Unitario!$A$4:$G$104,3,FALSE)</f>
        <v>CARGA E DESCARGA - SOLO (A)</v>
      </c>
      <c r="D16" s="62" t="str">
        <f>VLOOKUP(A16,Preco.Unitario!$A$4:$G$104,4,FALSE)</f>
        <v>m³</v>
      </c>
      <c r="E16" s="63">
        <f>E15</f>
        <v>4.5</v>
      </c>
      <c r="F16" s="64">
        <f>VLOOKUP(A16,Preco.Unitario!$A$4:$G$104,7,FALSE)</f>
        <v>0</v>
      </c>
      <c r="G16" s="64">
        <f t="shared" si="0"/>
        <v>0</v>
      </c>
      <c r="H16" s="65"/>
      <c r="I16" s="65"/>
      <c r="J16" s="65"/>
      <c r="K16" s="65"/>
      <c r="L16" s="65"/>
      <c r="M16" s="65"/>
      <c r="N16" s="65"/>
      <c r="O16" s="65"/>
      <c r="P16" s="65"/>
      <c r="Q16" s="65"/>
      <c r="R16" s="65"/>
      <c r="S16" s="65"/>
      <c r="T16" s="65"/>
      <c r="U16" s="65"/>
      <c r="V16" s="65"/>
      <c r="W16" s="65"/>
      <c r="X16" s="65"/>
      <c r="Y16" s="65"/>
      <c r="Z16" s="66"/>
    </row>
    <row r="17" spans="1:26" ht="12.75" customHeight="1" outlineLevel="1" x14ac:dyDescent="0.2">
      <c r="A17" s="60">
        <v>70030091</v>
      </c>
      <c r="B17" s="61" t="str">
        <f>VLOOKUP(A17,Preco.Unitario!$A$4:$G$104,2,FALSE)</f>
        <v>SABESP</v>
      </c>
      <c r="C17" s="56" t="str">
        <f>VLOOKUP(A17,Preco.Unitario!$A$4:$G$104,3,FALSE)</f>
        <v>TRANSPORTE DE MATERIAL ESCAVADO - SOLO (A)  - PERCURSO DE 10KM</v>
      </c>
      <c r="D17" s="62" t="str">
        <f>VLOOKUP(A17,Preco.Unitario!$A$4:$G$104,4,FALSE)</f>
        <v>m³Q</v>
      </c>
      <c r="E17" s="63">
        <f>E15*10</f>
        <v>45</v>
      </c>
      <c r="F17" s="64">
        <f>VLOOKUP(A17,Preco.Unitario!$A$4:$G$104,7,FALSE)</f>
        <v>0</v>
      </c>
      <c r="G17" s="64">
        <f t="shared" si="0"/>
        <v>0</v>
      </c>
      <c r="H17" s="65"/>
      <c r="I17" s="65"/>
      <c r="J17" s="65"/>
      <c r="K17" s="65"/>
      <c r="L17" s="65"/>
      <c r="M17" s="65"/>
      <c r="N17" s="65"/>
      <c r="O17" s="65"/>
      <c r="P17" s="65"/>
      <c r="Q17" s="65"/>
      <c r="R17" s="65"/>
      <c r="S17" s="65"/>
      <c r="T17" s="65"/>
      <c r="U17" s="65"/>
      <c r="V17" s="65"/>
      <c r="W17" s="65"/>
      <c r="X17" s="65"/>
      <c r="Y17" s="65"/>
      <c r="Z17" s="66"/>
    </row>
    <row r="18" spans="1:26" ht="12.75" customHeight="1" outlineLevel="1" x14ac:dyDescent="0.2">
      <c r="A18" s="60">
        <v>70030031</v>
      </c>
      <c r="B18" s="61" t="str">
        <f>VLOOKUP(A18,Preco.Unitario!$A$4:$G$104,2,FALSE)</f>
        <v>SABESP</v>
      </c>
      <c r="C18" s="56" t="str">
        <f>VLOOKUP(A18,Preco.Unitario!$A$4:$G$104,3,FALSE)</f>
        <v>ATERRO DE VALAS, POÇOS E CAVAS COMPACTADO MECANICAMENTE, SEM CONTROLE DO G.C. (C)</v>
      </c>
      <c r="D18" s="62" t="str">
        <f>VLOOKUP(A18,Preco.Unitario!$A$4:$G$104,4,FALSE)</f>
        <v>m³</v>
      </c>
      <c r="E18" s="63">
        <f>E15</f>
        <v>4.5</v>
      </c>
      <c r="F18" s="64">
        <f>VLOOKUP(A18,Preco.Unitario!$A$4:$G$104,7,FALSE)</f>
        <v>0</v>
      </c>
      <c r="G18" s="64">
        <f t="shared" si="0"/>
        <v>0</v>
      </c>
      <c r="H18" s="65"/>
      <c r="I18" s="65"/>
      <c r="J18" s="65"/>
      <c r="K18" s="65"/>
      <c r="L18" s="65"/>
      <c r="M18" s="65"/>
      <c r="N18" s="65"/>
      <c r="O18" s="65"/>
      <c r="P18" s="65"/>
      <c r="Q18" s="65"/>
      <c r="R18" s="65"/>
      <c r="S18" s="65"/>
      <c r="T18" s="65"/>
      <c r="U18" s="65"/>
      <c r="V18" s="65"/>
      <c r="W18" s="65"/>
      <c r="X18" s="65"/>
      <c r="Y18" s="65"/>
      <c r="Z18" s="66"/>
    </row>
    <row r="19" spans="1:26" ht="12.75" customHeight="1" outlineLevel="1" x14ac:dyDescent="0.2">
      <c r="A19" s="60">
        <v>70030044</v>
      </c>
      <c r="B19" s="61" t="str">
        <f>VLOOKUP(A19,Preco.Unitario!$A$4:$G$104,2,FALSE)</f>
        <v>SABESP</v>
      </c>
      <c r="C19" s="67" t="str">
        <f>VLOOKUP(A19,Preco.Unitario!$A$4:$G$104,3,FALSE)</f>
        <v>ESCAVAÇÃO EM JAZIDA DE SOLO</v>
      </c>
      <c r="D19" s="62" t="str">
        <f>VLOOKUP(A19,Preco.Unitario!$A$4:$G$104,4,FALSE)</f>
        <v>m³</v>
      </c>
      <c r="E19" s="63">
        <f>E15</f>
        <v>4.5</v>
      </c>
      <c r="F19" s="64">
        <f>VLOOKUP(A19,Preco.Unitario!$A$4:$G$104,7,FALSE)</f>
        <v>0</v>
      </c>
      <c r="G19" s="64">
        <f t="shared" si="0"/>
        <v>0</v>
      </c>
      <c r="H19" s="65"/>
      <c r="I19" s="65"/>
      <c r="J19" s="65"/>
      <c r="K19" s="65"/>
      <c r="L19" s="65"/>
      <c r="M19" s="65"/>
      <c r="N19" s="65"/>
      <c r="O19" s="65"/>
      <c r="P19" s="65"/>
      <c r="Q19" s="65"/>
      <c r="R19" s="65"/>
      <c r="S19" s="65"/>
      <c r="T19" s="65"/>
      <c r="U19" s="65"/>
      <c r="V19" s="65"/>
      <c r="W19" s="65"/>
      <c r="X19" s="65"/>
      <c r="Y19" s="65"/>
      <c r="Z19" s="66"/>
    </row>
    <row r="20" spans="1:26" ht="12.75" customHeight="1" outlineLevel="1" x14ac:dyDescent="0.2">
      <c r="A20" s="106">
        <v>3</v>
      </c>
      <c r="B20" s="107"/>
      <c r="C20" s="59" t="s">
        <v>204</v>
      </c>
      <c r="D20" s="109"/>
      <c r="E20" s="63"/>
      <c r="F20" s="64"/>
      <c r="G20" s="64"/>
      <c r="H20" s="65"/>
      <c r="I20" s="65"/>
      <c r="J20" s="65"/>
      <c r="K20" s="65"/>
      <c r="L20" s="65"/>
      <c r="M20" s="65"/>
      <c r="N20" s="65"/>
      <c r="O20" s="65"/>
      <c r="P20" s="65"/>
      <c r="Q20" s="65"/>
      <c r="R20" s="65"/>
      <c r="S20" s="65"/>
      <c r="T20" s="65"/>
      <c r="U20" s="65"/>
      <c r="V20" s="65"/>
      <c r="W20" s="65"/>
      <c r="X20" s="65"/>
      <c r="Y20" s="65"/>
      <c r="Z20" s="66"/>
    </row>
    <row r="21" spans="1:26" ht="12.75" customHeight="1" outlineLevel="1" x14ac:dyDescent="0.2">
      <c r="A21" s="60">
        <v>70040002</v>
      </c>
      <c r="B21" s="61" t="str">
        <f>VLOOKUP(A21,Preco.Unitario!$A$4:$G$104,2,FALSE)</f>
        <v>SABESP</v>
      </c>
      <c r="C21" s="67" t="str">
        <f>VLOOKUP(A21,Preco.Unitario!$A$4:$G$104,3,FALSE)</f>
        <v>ESCORAMENTO DESCONTÍNUO (A)</v>
      </c>
      <c r="D21" s="62" t="s">
        <v>36</v>
      </c>
      <c r="E21" s="63">
        <f>$D$5*$D$6*2</f>
        <v>6</v>
      </c>
      <c r="F21" s="64">
        <f>VLOOKUP(A21,Preco.Unitario!$A$4:$G$104,7,FALSE)</f>
        <v>0</v>
      </c>
      <c r="G21" s="64">
        <f>E21*F21</f>
        <v>0</v>
      </c>
      <c r="H21" s="65"/>
      <c r="I21" s="65"/>
      <c r="J21" s="65"/>
      <c r="K21" s="65"/>
      <c r="L21" s="65"/>
      <c r="M21" s="65"/>
      <c r="N21" s="65"/>
      <c r="O21" s="65"/>
      <c r="P21" s="65"/>
      <c r="Q21" s="65"/>
      <c r="R21" s="65"/>
      <c r="S21" s="65"/>
      <c r="T21" s="65"/>
      <c r="U21" s="65"/>
      <c r="V21" s="65"/>
      <c r="W21" s="65"/>
      <c r="X21" s="65"/>
      <c r="Y21" s="65"/>
      <c r="Z21" s="66"/>
    </row>
    <row r="22" spans="1:26" ht="12.75" customHeight="1" outlineLevel="1" x14ac:dyDescent="0.2">
      <c r="A22" s="106">
        <v>4</v>
      </c>
      <c r="B22" s="106"/>
      <c r="C22" s="59" t="s">
        <v>150</v>
      </c>
      <c r="D22" s="109"/>
      <c r="E22" s="110"/>
      <c r="F22" s="64"/>
      <c r="G22" s="64"/>
      <c r="H22" s="65"/>
      <c r="I22" s="65"/>
      <c r="J22" s="65"/>
      <c r="K22" s="65"/>
      <c r="L22" s="65"/>
      <c r="M22" s="65"/>
      <c r="N22" s="65"/>
      <c r="O22" s="65"/>
      <c r="P22" s="65"/>
      <c r="Q22" s="65"/>
      <c r="R22" s="65"/>
      <c r="S22" s="65"/>
      <c r="T22" s="65"/>
      <c r="U22" s="65"/>
      <c r="V22" s="65"/>
      <c r="W22" s="65"/>
      <c r="X22" s="65"/>
      <c r="Y22" s="65"/>
      <c r="Z22" s="66"/>
    </row>
    <row r="23" spans="1:26" ht="11.25" customHeight="1" outlineLevel="1" x14ac:dyDescent="0.2">
      <c r="A23" s="73" t="s">
        <v>125</v>
      </c>
      <c r="B23" s="68" t="str">
        <f>VLOOKUP(A23,Preco.Unitario!$A$4:$G$104,2,FALSE)</f>
        <v>SABESP INSUMO</v>
      </c>
      <c r="C23" s="20" t="str">
        <f>VLOOKUP(A23,Preco.Unitario!$A$4:$G$104,3,FALSE)</f>
        <v>ENCANADOR</v>
      </c>
      <c r="D23" s="69" t="str">
        <f>VLOOKUP(A23,Preco.Unitario!$A$4:$G$104,4,FALSE)</f>
        <v>H</v>
      </c>
      <c r="E23" s="74">
        <f>D7</f>
        <v>2</v>
      </c>
      <c r="F23" s="71">
        <f>VLOOKUP(A23,Preco.Unitario!$A$4:$G$104,7,FALSE)</f>
        <v>0</v>
      </c>
      <c r="G23" s="71">
        <f t="shared" ref="G23:G25" si="1">E23*F23</f>
        <v>0</v>
      </c>
      <c r="H23" s="39"/>
      <c r="I23" s="39"/>
      <c r="J23" s="39"/>
      <c r="K23" s="39"/>
      <c r="L23" s="39"/>
      <c r="M23" s="39"/>
      <c r="N23" s="39"/>
      <c r="O23" s="39"/>
      <c r="P23" s="39"/>
      <c r="Q23" s="39"/>
      <c r="R23" s="39"/>
      <c r="S23" s="39"/>
      <c r="T23" s="39"/>
      <c r="U23" s="39"/>
      <c r="V23" s="39"/>
      <c r="W23" s="39"/>
      <c r="X23" s="39"/>
      <c r="Y23" s="39"/>
      <c r="Z23" s="28"/>
    </row>
    <row r="24" spans="1:26" ht="11.25" customHeight="1" outlineLevel="1" x14ac:dyDescent="0.2">
      <c r="A24" s="73" t="s">
        <v>123</v>
      </c>
      <c r="B24" s="68" t="str">
        <f>VLOOKUP(A24,Preco.Unitario!$A$4:$G$104,2,FALSE)</f>
        <v>SABESP INSUMO</v>
      </c>
      <c r="C24" s="20" t="str">
        <f>VLOOKUP(A24,Preco.Unitario!$A$4:$G$104,3,FALSE)</f>
        <v>AJUDANTE</v>
      </c>
      <c r="D24" s="69" t="str">
        <f>VLOOKUP(A24,Preco.Unitario!$A$4:$G$104,4,FALSE)</f>
        <v>H</v>
      </c>
      <c r="E24" s="74">
        <f>E23</f>
        <v>2</v>
      </c>
      <c r="F24" s="71">
        <f>VLOOKUP(A24,Preco.Unitario!$A$4:$G$104,7,FALSE)</f>
        <v>0</v>
      </c>
      <c r="G24" s="71">
        <f t="shared" si="1"/>
        <v>0</v>
      </c>
      <c r="H24" s="39"/>
      <c r="I24" s="39"/>
      <c r="J24" s="39"/>
      <c r="K24" s="39"/>
      <c r="L24" s="39"/>
      <c r="M24" s="39"/>
      <c r="N24" s="39"/>
      <c r="O24" s="39"/>
      <c r="P24" s="39"/>
      <c r="Q24" s="39"/>
      <c r="R24" s="39"/>
      <c r="S24" s="39"/>
      <c r="T24" s="39"/>
      <c r="U24" s="39"/>
      <c r="V24" s="39"/>
      <c r="W24" s="39"/>
      <c r="X24" s="39"/>
      <c r="Y24" s="39"/>
      <c r="Z24" s="28"/>
    </row>
    <row r="25" spans="1:26" ht="11.25" customHeight="1" outlineLevel="1" x14ac:dyDescent="0.2">
      <c r="A25" s="75" t="s">
        <v>114</v>
      </c>
      <c r="B25" s="68" t="str">
        <f>VLOOKUP(A25,Preco.Unitario!$A$4:$G$104,2,FALSE)</f>
        <v>SABESP INSUMO</v>
      </c>
      <c r="C25" s="20" t="str">
        <f>VLOOKUP(A25,Preco.Unitario!$A$4:$G$104,3,FALSE)</f>
        <v>CAMINHÃO - CARROCERIA FIXA ABERTA DE MADEIRA COM CAPACIDADE 5 T *160CV - À DISPOSIÇÃO</v>
      </c>
      <c r="D25" s="69" t="str">
        <f>VLOOKUP(A25,Preco.Unitario!$A$4:$G$104,4,FALSE)</f>
        <v>H</v>
      </c>
      <c r="E25" s="74">
        <f>E23+0.5</f>
        <v>2.5</v>
      </c>
      <c r="F25" s="71">
        <f>VLOOKUP(A25,Preco.Unitario!$A$4:$G$104,7,FALSE)</f>
        <v>0</v>
      </c>
      <c r="G25" s="71">
        <f t="shared" si="1"/>
        <v>0</v>
      </c>
      <c r="H25" s="39"/>
      <c r="I25" s="39"/>
      <c r="J25" s="39"/>
      <c r="K25" s="39"/>
      <c r="L25" s="39"/>
      <c r="M25" s="39"/>
      <c r="N25" s="39"/>
      <c r="O25" s="39"/>
      <c r="P25" s="39"/>
      <c r="Q25" s="39"/>
      <c r="R25" s="39"/>
      <c r="S25" s="39"/>
      <c r="T25" s="39"/>
      <c r="U25" s="39"/>
      <c r="V25" s="39"/>
      <c r="W25" s="39"/>
      <c r="X25" s="39"/>
      <c r="Y25" s="39"/>
      <c r="Z25" s="28"/>
    </row>
    <row r="26" spans="1:26" ht="12.75" customHeight="1" outlineLevel="1" x14ac:dyDescent="0.2">
      <c r="A26" s="106">
        <v>5</v>
      </c>
      <c r="B26" s="106"/>
      <c r="C26" s="59" t="s">
        <v>151</v>
      </c>
      <c r="D26" s="109"/>
      <c r="E26" s="110"/>
      <c r="F26" s="64"/>
      <c r="G26" s="64"/>
      <c r="H26" s="65"/>
      <c r="I26" s="65"/>
      <c r="J26" s="65"/>
      <c r="K26" s="65"/>
      <c r="L26" s="65"/>
      <c r="M26" s="65"/>
      <c r="N26" s="65"/>
      <c r="O26" s="65"/>
      <c r="P26" s="65"/>
      <c r="Q26" s="65"/>
      <c r="R26" s="65"/>
      <c r="S26" s="65"/>
      <c r="T26" s="65"/>
      <c r="U26" s="65"/>
      <c r="V26" s="65"/>
      <c r="W26" s="65"/>
      <c r="X26" s="65"/>
      <c r="Y26" s="65"/>
      <c r="Z26" s="66"/>
    </row>
    <row r="27" spans="1:26" ht="12.75" customHeight="1" outlineLevel="1" x14ac:dyDescent="0.2">
      <c r="A27" s="60">
        <v>70050001</v>
      </c>
      <c r="B27" s="61" t="str">
        <f>VLOOKUP(A27,Preco.Unitario!$A$4:$G$104,2,FALSE)</f>
        <v>SABESP</v>
      </c>
      <c r="C27" s="67" t="str">
        <f>VLOOKUP(A27,Preco.Unitario!$A$4:$G$104,3,FALSE)</f>
        <v>ESGOTAMENTO COM BOMBAS DE SUPERFÍCIE OU SUBMERSAS</v>
      </c>
      <c r="D27" s="62" t="str">
        <f>VLOOKUP(A27,Preco.Unitario!$A$4:$G$104,4,FALSE)</f>
        <v>HPH</v>
      </c>
      <c r="E27" s="63">
        <v>1</v>
      </c>
      <c r="F27" s="64">
        <f>VLOOKUP(A27,Preco.Unitario!$A$4:$G$104,7,FALSE)</f>
        <v>0</v>
      </c>
      <c r="G27" s="64">
        <f>E27*F27</f>
        <v>0</v>
      </c>
      <c r="H27" s="65"/>
      <c r="I27" s="65"/>
      <c r="J27" s="65"/>
      <c r="K27" s="65"/>
      <c r="L27" s="65"/>
      <c r="M27" s="65"/>
      <c r="N27" s="65"/>
      <c r="O27" s="65"/>
      <c r="P27" s="65"/>
      <c r="Q27" s="65"/>
      <c r="R27" s="65"/>
      <c r="S27" s="65"/>
      <c r="T27" s="65"/>
      <c r="U27" s="65"/>
      <c r="V27" s="65"/>
      <c r="W27" s="65"/>
      <c r="X27" s="65"/>
      <c r="Y27" s="65"/>
      <c r="Z27" s="66"/>
    </row>
    <row r="28" spans="1:26" ht="12.75" customHeight="1" outlineLevel="1" x14ac:dyDescent="0.2">
      <c r="A28" s="106">
        <v>6</v>
      </c>
      <c r="B28" s="106"/>
      <c r="C28" s="59" t="s">
        <v>152</v>
      </c>
      <c r="D28" s="109"/>
      <c r="E28" s="110"/>
      <c r="F28" s="64"/>
      <c r="G28" s="64"/>
      <c r="H28" s="65"/>
      <c r="I28" s="65"/>
      <c r="J28" s="65"/>
      <c r="K28" s="65"/>
      <c r="L28" s="65"/>
      <c r="M28" s="65"/>
      <c r="N28" s="65"/>
      <c r="O28" s="65"/>
      <c r="P28" s="65"/>
      <c r="Q28" s="65"/>
      <c r="R28" s="65"/>
      <c r="S28" s="65"/>
      <c r="T28" s="65"/>
      <c r="U28" s="65"/>
      <c r="V28" s="65"/>
      <c r="W28" s="65"/>
      <c r="X28" s="65"/>
      <c r="Y28" s="65"/>
      <c r="Z28" s="66"/>
    </row>
    <row r="29" spans="1:26" ht="12.75" customHeight="1" outlineLevel="1" x14ac:dyDescent="0.2">
      <c r="A29" s="60">
        <v>70010005</v>
      </c>
      <c r="B29" s="61" t="str">
        <f>VLOOKUP(A29,Preco.Unitario!$A$4:$G$104,2,FALSE)</f>
        <v>SABESP</v>
      </c>
      <c r="C29" s="67" t="str">
        <f>VLOOKUP(A29,Preco.Unitario!$A$4:$G$104,3,FALSE)</f>
        <v>CADASTRO DE REDES</v>
      </c>
      <c r="D29" s="62" t="str">
        <f>VLOOKUP(A29,Preco.Unitario!$A$4:$G$104,4,FALSE)</f>
        <v>m</v>
      </c>
      <c r="E29" s="63">
        <f>$D$5</f>
        <v>1</v>
      </c>
      <c r="F29" s="64">
        <f>VLOOKUP(A29,Preco.Unitario!$A$4:$G$104,7,FALSE)</f>
        <v>0</v>
      </c>
      <c r="G29" s="64">
        <f>E29*F29</f>
        <v>0</v>
      </c>
      <c r="H29" s="65"/>
      <c r="I29" s="65"/>
      <c r="J29" s="65"/>
      <c r="K29" s="65"/>
      <c r="L29" s="65"/>
      <c r="M29" s="65"/>
      <c r="N29" s="65"/>
      <c r="O29" s="65"/>
      <c r="P29" s="65"/>
      <c r="Q29" s="65"/>
      <c r="R29" s="65"/>
      <c r="S29" s="65"/>
      <c r="T29" s="65"/>
      <c r="U29" s="65"/>
      <c r="V29" s="65"/>
      <c r="W29" s="65"/>
      <c r="X29" s="65"/>
      <c r="Y29" s="65"/>
      <c r="Z29" s="66"/>
    </row>
    <row r="30" spans="1:26" ht="12.75" customHeight="1" x14ac:dyDescent="0.2">
      <c r="A30" s="180"/>
      <c r="B30" s="181"/>
      <c r="C30" s="447" t="s">
        <v>153</v>
      </c>
      <c r="D30" s="409"/>
      <c r="E30" s="409"/>
      <c r="F30" s="410"/>
      <c r="G30" s="182">
        <f>SUM(G12:G29)</f>
        <v>0</v>
      </c>
      <c r="H30" s="65"/>
      <c r="I30" s="65"/>
      <c r="J30" s="65"/>
      <c r="K30" s="65"/>
      <c r="L30" s="65"/>
      <c r="M30" s="65"/>
      <c r="N30" s="65"/>
      <c r="O30" s="65"/>
      <c r="P30" s="65"/>
      <c r="Q30" s="65"/>
      <c r="R30" s="65"/>
      <c r="S30" s="65"/>
      <c r="T30" s="65"/>
      <c r="U30" s="65"/>
      <c r="V30" s="65"/>
      <c r="W30" s="65"/>
      <c r="X30" s="65"/>
      <c r="Y30" s="65"/>
      <c r="Z30" s="66"/>
    </row>
    <row r="31" spans="1:26" ht="12.75" customHeight="1" x14ac:dyDescent="0.2">
      <c r="A31" s="104" t="str">
        <f>$A$3</f>
        <v>2.1.</v>
      </c>
      <c r="B31" s="123" t="s">
        <v>160</v>
      </c>
      <c r="C31" s="416" t="str">
        <f>"CONSERTO EM REDES DE ESGOTO DE Ø300 à Ø600 ATÉ "&amp;D6&amp;"M EM PVC PBA/DEFOFO/FOFO/AMIANTO/GALVANIZADO (SUBSTITUIDO POR PVC OCRE)"</f>
        <v>CONSERTO EM REDES DE ESGOTO DE Ø300 à Ø600 ATÉ 3M EM PVC PBA/DEFOFO/FOFO/AMIANTO/GALVANIZADO (SUBSTITUIDO POR PVC OCRE)</v>
      </c>
      <c r="D31" s="400"/>
      <c r="E31" s="400"/>
      <c r="F31" s="400"/>
      <c r="G31" s="401"/>
      <c r="H31" s="65"/>
      <c r="I31" s="65"/>
      <c r="J31" s="65"/>
      <c r="K31" s="65"/>
      <c r="L31" s="65"/>
      <c r="M31" s="65"/>
      <c r="N31" s="65"/>
      <c r="O31" s="65"/>
      <c r="P31" s="65"/>
      <c r="Q31" s="65"/>
      <c r="R31" s="65"/>
      <c r="S31" s="65"/>
      <c r="T31" s="65"/>
      <c r="U31" s="65"/>
      <c r="V31" s="65"/>
      <c r="W31" s="65"/>
      <c r="X31" s="65"/>
      <c r="Y31" s="65"/>
      <c r="Z31" s="66"/>
    </row>
    <row r="32" spans="1:26" ht="12.75" customHeight="1" outlineLevel="1" x14ac:dyDescent="0.2">
      <c r="A32" s="6" t="s">
        <v>1</v>
      </c>
      <c r="B32" s="6" t="s">
        <v>2</v>
      </c>
      <c r="C32" s="7" t="s">
        <v>3</v>
      </c>
      <c r="D32" s="8" t="s">
        <v>4</v>
      </c>
      <c r="E32" s="8" t="s">
        <v>146</v>
      </c>
      <c r="F32" s="47" t="s">
        <v>7</v>
      </c>
      <c r="G32" s="8" t="s">
        <v>147</v>
      </c>
      <c r="H32" s="65"/>
      <c r="I32" s="65"/>
      <c r="J32" s="65"/>
      <c r="K32" s="65"/>
      <c r="L32" s="65"/>
      <c r="M32" s="65"/>
      <c r="N32" s="65"/>
      <c r="O32" s="65"/>
      <c r="P32" s="65"/>
      <c r="Q32" s="65"/>
      <c r="R32" s="65"/>
      <c r="S32" s="65"/>
      <c r="T32" s="65"/>
      <c r="U32" s="65"/>
      <c r="V32" s="65"/>
      <c r="W32" s="65"/>
      <c r="X32" s="65"/>
      <c r="Y32" s="65"/>
      <c r="Z32" s="66"/>
    </row>
    <row r="33" spans="1:26" ht="12.75" customHeight="1" outlineLevel="1" x14ac:dyDescent="0.2">
      <c r="A33" s="106">
        <v>1</v>
      </c>
      <c r="B33" s="107"/>
      <c r="C33" s="108" t="s">
        <v>148</v>
      </c>
      <c r="D33" s="109"/>
      <c r="E33" s="110"/>
      <c r="F33" s="64"/>
      <c r="G33" s="64"/>
      <c r="H33" s="65"/>
      <c r="I33" s="65"/>
      <c r="J33" s="65"/>
      <c r="K33" s="65"/>
      <c r="L33" s="65"/>
      <c r="M33" s="65"/>
      <c r="N33" s="65"/>
      <c r="O33" s="65"/>
      <c r="P33" s="65"/>
      <c r="Q33" s="65"/>
      <c r="R33" s="65"/>
      <c r="S33" s="65"/>
      <c r="T33" s="65"/>
      <c r="U33" s="65"/>
      <c r="V33" s="65"/>
      <c r="W33" s="65"/>
      <c r="X33" s="65"/>
      <c r="Y33" s="65"/>
      <c r="Z33" s="66"/>
    </row>
    <row r="34" spans="1:26" ht="12.75" customHeight="1" outlineLevel="1" x14ac:dyDescent="0.2">
      <c r="A34" s="60">
        <v>70020004</v>
      </c>
      <c r="B34" s="61" t="str">
        <f>VLOOKUP(A34,Preco.Unitario!$A$4:$G$104,2,FALSE)</f>
        <v>SABESP</v>
      </c>
      <c r="C34" s="67" t="str">
        <f>VLOOKUP(A34,Preco.Unitario!$A$4:$G$104,3,FALSE)</f>
        <v xml:space="preserve">SINALIZAÇÃO DE TRÁFEGO </v>
      </c>
      <c r="D34" s="62" t="str">
        <f>VLOOKUP(A34,Preco.Unitario!$A$4:$G$104,4,FALSE)</f>
        <v>m</v>
      </c>
      <c r="E34" s="63">
        <f>ROUNDUP(($D$4)*2+($D$5)*2,2)</f>
        <v>5</v>
      </c>
      <c r="F34" s="64">
        <f>VLOOKUP(A34,Preco.Unitario!$A$4:$G$104,7,FALSE)</f>
        <v>0</v>
      </c>
      <c r="G34" s="64">
        <f>E34*F34</f>
        <v>0</v>
      </c>
      <c r="H34" s="65"/>
      <c r="I34" s="65"/>
      <c r="J34" s="65"/>
      <c r="K34" s="65"/>
      <c r="L34" s="65"/>
      <c r="M34" s="65"/>
      <c r="N34" s="65"/>
      <c r="O34" s="65"/>
      <c r="P34" s="65"/>
      <c r="Q34" s="65"/>
      <c r="R34" s="65"/>
      <c r="S34" s="65"/>
      <c r="T34" s="65"/>
      <c r="U34" s="65"/>
      <c r="V34" s="65"/>
      <c r="W34" s="65"/>
      <c r="X34" s="65"/>
      <c r="Y34" s="65"/>
      <c r="Z34" s="66"/>
    </row>
    <row r="35" spans="1:26" ht="12.75" customHeight="1" outlineLevel="1" x14ac:dyDescent="0.2">
      <c r="A35" s="106">
        <v>2</v>
      </c>
      <c r="B35" s="107"/>
      <c r="C35" s="59" t="s">
        <v>149</v>
      </c>
      <c r="D35" s="109"/>
      <c r="E35" s="110"/>
      <c r="F35" s="64"/>
      <c r="G35" s="64"/>
      <c r="H35" s="65"/>
      <c r="I35" s="65"/>
      <c r="J35" s="65"/>
      <c r="K35" s="65"/>
      <c r="L35" s="65"/>
      <c r="M35" s="65"/>
      <c r="N35" s="65"/>
      <c r="O35" s="65"/>
      <c r="P35" s="65"/>
      <c r="Q35" s="65"/>
      <c r="R35" s="65"/>
      <c r="S35" s="65"/>
      <c r="T35" s="65"/>
      <c r="U35" s="65"/>
      <c r="V35" s="65"/>
      <c r="W35" s="65"/>
      <c r="X35" s="65"/>
      <c r="Y35" s="65"/>
      <c r="Z35" s="66"/>
    </row>
    <row r="36" spans="1:26" ht="12.75" customHeight="1" outlineLevel="1" x14ac:dyDescent="0.2">
      <c r="A36" s="60">
        <v>70030042</v>
      </c>
      <c r="B36" s="61" t="str">
        <f>VLOOKUP(A36,Preco.Unitario!$A$4:$G$104,2,FALSE)</f>
        <v>SABESP</v>
      </c>
      <c r="C36" s="56" t="str">
        <f>VLOOKUP(A36,Preco.Unitario!$A$4:$G$104,3,FALSE)</f>
        <v>ESCAVAÇÃO MECANIZADA DE ÁREA EM SOLO NÃO ROCHOSO</v>
      </c>
      <c r="D36" s="62" t="str">
        <f>VLOOKUP(A36,Preco.Unitario!$A$4:$G$104,4,FALSE)</f>
        <v>m³</v>
      </c>
      <c r="E36" s="63">
        <f>$D$4*$D$5*$D$6</f>
        <v>4.5</v>
      </c>
      <c r="F36" s="64">
        <f>VLOOKUP(A36,Preco.Unitario!$A$4:$G$104,7,FALSE)</f>
        <v>0</v>
      </c>
      <c r="G36" s="64">
        <f t="shared" ref="G36:G40" si="2">E36*F36</f>
        <v>0</v>
      </c>
      <c r="H36" s="65"/>
      <c r="I36" s="65"/>
      <c r="J36" s="65"/>
      <c r="K36" s="65"/>
      <c r="L36" s="65"/>
      <c r="M36" s="65"/>
      <c r="N36" s="65"/>
      <c r="O36" s="65"/>
      <c r="P36" s="65"/>
      <c r="Q36" s="65"/>
      <c r="R36" s="65"/>
      <c r="S36" s="65"/>
      <c r="T36" s="65"/>
      <c r="U36" s="65"/>
      <c r="V36" s="65"/>
      <c r="W36" s="65"/>
      <c r="X36" s="65"/>
      <c r="Y36" s="65"/>
      <c r="Z36" s="66"/>
    </row>
    <row r="37" spans="1:26" ht="12.75" customHeight="1" outlineLevel="1" x14ac:dyDescent="0.2">
      <c r="A37" s="60">
        <v>70030090</v>
      </c>
      <c r="B37" s="61" t="str">
        <f>VLOOKUP(A37,Preco.Unitario!$A$4:$G$104,2,FALSE)</f>
        <v>SABESP</v>
      </c>
      <c r="C37" s="56" t="str">
        <f>VLOOKUP(A37,Preco.Unitario!$A$4:$G$104,3,FALSE)</f>
        <v>CARGA E DESCARGA - SOLO (A)</v>
      </c>
      <c r="D37" s="62" t="str">
        <f>VLOOKUP(A37,Preco.Unitario!$A$4:$G$104,4,FALSE)</f>
        <v>m³</v>
      </c>
      <c r="E37" s="63">
        <f>E36</f>
        <v>4.5</v>
      </c>
      <c r="F37" s="64">
        <f>VLOOKUP(A37,Preco.Unitario!$A$4:$G$104,7,FALSE)</f>
        <v>0</v>
      </c>
      <c r="G37" s="64">
        <f t="shared" si="2"/>
        <v>0</v>
      </c>
      <c r="H37" s="65"/>
      <c r="I37" s="65"/>
      <c r="J37" s="65"/>
      <c r="K37" s="65"/>
      <c r="L37" s="65"/>
      <c r="M37" s="65"/>
      <c r="N37" s="65"/>
      <c r="O37" s="65"/>
      <c r="P37" s="65"/>
      <c r="Q37" s="65"/>
      <c r="R37" s="65"/>
      <c r="S37" s="65"/>
      <c r="T37" s="65"/>
      <c r="U37" s="65"/>
      <c r="V37" s="65"/>
      <c r="W37" s="65"/>
      <c r="X37" s="65"/>
      <c r="Y37" s="65"/>
      <c r="Z37" s="66"/>
    </row>
    <row r="38" spans="1:26" ht="12.75" customHeight="1" outlineLevel="1" x14ac:dyDescent="0.2">
      <c r="A38" s="60">
        <v>70030091</v>
      </c>
      <c r="B38" s="61" t="str">
        <f>VLOOKUP(A38,Preco.Unitario!$A$4:$G$104,2,FALSE)</f>
        <v>SABESP</v>
      </c>
      <c r="C38" s="56" t="str">
        <f>VLOOKUP(A38,Preco.Unitario!$A$4:$G$104,3,FALSE)</f>
        <v>TRANSPORTE DE MATERIAL ESCAVADO - SOLO (A)  - PERCURSO DE 10KM</v>
      </c>
      <c r="D38" s="62" t="str">
        <f>VLOOKUP(A38,Preco.Unitario!$A$4:$G$104,4,FALSE)</f>
        <v>m³Q</v>
      </c>
      <c r="E38" s="63">
        <f>E36*10</f>
        <v>45</v>
      </c>
      <c r="F38" s="64">
        <f>VLOOKUP(A38,Preco.Unitario!$A$4:$G$104,7,FALSE)</f>
        <v>0</v>
      </c>
      <c r="G38" s="64">
        <f t="shared" si="2"/>
        <v>0</v>
      </c>
      <c r="H38" s="65"/>
      <c r="I38" s="65"/>
      <c r="J38" s="65"/>
      <c r="K38" s="65"/>
      <c r="L38" s="65"/>
      <c r="M38" s="65"/>
      <c r="N38" s="65"/>
      <c r="O38" s="65"/>
      <c r="P38" s="65"/>
      <c r="Q38" s="65"/>
      <c r="R38" s="65"/>
      <c r="S38" s="65"/>
      <c r="T38" s="65"/>
      <c r="U38" s="65"/>
      <c r="V38" s="65"/>
      <c r="W38" s="65"/>
      <c r="X38" s="65"/>
      <c r="Y38" s="65"/>
      <c r="Z38" s="66"/>
    </row>
    <row r="39" spans="1:26" ht="12.75" customHeight="1" outlineLevel="1" x14ac:dyDescent="0.2">
      <c r="A39" s="60">
        <v>70030031</v>
      </c>
      <c r="B39" s="61" t="str">
        <f>VLOOKUP(A39,Preco.Unitario!$A$4:$G$104,2,FALSE)</f>
        <v>SABESP</v>
      </c>
      <c r="C39" s="56" t="str">
        <f>VLOOKUP(A39,Preco.Unitario!$A$4:$G$104,3,FALSE)</f>
        <v>ATERRO DE VALAS, POÇOS E CAVAS COMPACTADO MECANICAMENTE, SEM CONTROLE DO G.C. (C)</v>
      </c>
      <c r="D39" s="62" t="str">
        <f>VLOOKUP(A39,Preco.Unitario!$A$4:$G$104,4,FALSE)</f>
        <v>m³</v>
      </c>
      <c r="E39" s="63">
        <f>E36</f>
        <v>4.5</v>
      </c>
      <c r="F39" s="64">
        <f>VLOOKUP(A39,Preco.Unitario!$A$4:$G$104,7,FALSE)</f>
        <v>0</v>
      </c>
      <c r="G39" s="64">
        <f t="shared" si="2"/>
        <v>0</v>
      </c>
      <c r="H39" s="65"/>
      <c r="I39" s="65"/>
      <c r="J39" s="65"/>
      <c r="K39" s="65"/>
      <c r="L39" s="65"/>
      <c r="M39" s="65"/>
      <c r="N39" s="65"/>
      <c r="O39" s="65"/>
      <c r="P39" s="65"/>
      <c r="Q39" s="65"/>
      <c r="R39" s="65"/>
      <c r="S39" s="65"/>
      <c r="T39" s="65"/>
      <c r="U39" s="65"/>
      <c r="V39" s="65"/>
      <c r="W39" s="65"/>
      <c r="X39" s="65"/>
      <c r="Y39" s="65"/>
      <c r="Z39" s="66"/>
    </row>
    <row r="40" spans="1:26" ht="12.75" customHeight="1" outlineLevel="1" x14ac:dyDescent="0.2">
      <c r="A40" s="60">
        <v>70030044</v>
      </c>
      <c r="B40" s="61" t="str">
        <f>VLOOKUP(A40,Preco.Unitario!$A$4:$G$104,2,FALSE)</f>
        <v>SABESP</v>
      </c>
      <c r="C40" s="67" t="str">
        <f>VLOOKUP(A40,Preco.Unitario!$A$4:$G$104,3,FALSE)</f>
        <v>ESCAVAÇÃO EM JAZIDA DE SOLO</v>
      </c>
      <c r="D40" s="62" t="str">
        <f>VLOOKUP(A40,Preco.Unitario!$A$4:$G$104,4,FALSE)</f>
        <v>m³</v>
      </c>
      <c r="E40" s="63">
        <f>E36</f>
        <v>4.5</v>
      </c>
      <c r="F40" s="64">
        <f>VLOOKUP(A40,Preco.Unitario!$A$4:$G$104,7,FALSE)</f>
        <v>0</v>
      </c>
      <c r="G40" s="64">
        <f t="shared" si="2"/>
        <v>0</v>
      </c>
      <c r="H40" s="65"/>
      <c r="I40" s="65"/>
      <c r="J40" s="65"/>
      <c r="K40" s="65"/>
      <c r="L40" s="65"/>
      <c r="M40" s="65"/>
      <c r="N40" s="65"/>
      <c r="O40" s="65"/>
      <c r="P40" s="65"/>
      <c r="Q40" s="65"/>
      <c r="R40" s="65"/>
      <c r="S40" s="65"/>
      <c r="T40" s="65"/>
      <c r="U40" s="65"/>
      <c r="V40" s="65"/>
      <c r="W40" s="65"/>
      <c r="X40" s="65"/>
      <c r="Y40" s="65"/>
      <c r="Z40" s="66"/>
    </row>
    <row r="41" spans="1:26" ht="12.75" customHeight="1" outlineLevel="1" x14ac:dyDescent="0.2">
      <c r="A41" s="106">
        <v>3</v>
      </c>
      <c r="B41" s="107"/>
      <c r="C41" s="59" t="s">
        <v>204</v>
      </c>
      <c r="D41" s="109"/>
      <c r="E41" s="63"/>
      <c r="F41" s="64"/>
      <c r="G41" s="64"/>
      <c r="H41" s="65"/>
      <c r="I41" s="65"/>
      <c r="J41" s="65"/>
      <c r="K41" s="65"/>
      <c r="L41" s="65"/>
      <c r="M41" s="65"/>
      <c r="N41" s="65"/>
      <c r="O41" s="65"/>
      <c r="P41" s="65"/>
      <c r="Q41" s="65"/>
      <c r="R41" s="65"/>
      <c r="S41" s="65"/>
      <c r="T41" s="65"/>
      <c r="U41" s="65"/>
      <c r="V41" s="65"/>
      <c r="W41" s="65"/>
      <c r="X41" s="65"/>
      <c r="Y41" s="65"/>
      <c r="Z41" s="66"/>
    </row>
    <row r="42" spans="1:26" ht="12.75" customHeight="1" outlineLevel="1" x14ac:dyDescent="0.2">
      <c r="A42" s="60">
        <v>70040002</v>
      </c>
      <c r="B42" s="61" t="str">
        <f>VLOOKUP(A42,Preco.Unitario!$A$4:$G$104,2,FALSE)</f>
        <v>SABESP</v>
      </c>
      <c r="C42" s="67" t="str">
        <f>VLOOKUP(A42,Preco.Unitario!$A$4:$G$104,3,FALSE)</f>
        <v>ESCORAMENTO DESCONTÍNUO (A)</v>
      </c>
      <c r="D42" s="62" t="s">
        <v>36</v>
      </c>
      <c r="E42" s="63">
        <f>$D$5*$D$6*2</f>
        <v>6</v>
      </c>
      <c r="F42" s="64">
        <f>VLOOKUP(A42,Preco.Unitario!$A$4:$G$104,7,FALSE)</f>
        <v>0</v>
      </c>
      <c r="G42" s="64">
        <f>E42*F42</f>
        <v>0</v>
      </c>
      <c r="H42" s="65"/>
      <c r="I42" s="65"/>
      <c r="J42" s="65"/>
      <c r="K42" s="65"/>
      <c r="L42" s="65"/>
      <c r="M42" s="65"/>
      <c r="N42" s="65"/>
      <c r="O42" s="65"/>
      <c r="P42" s="65"/>
      <c r="Q42" s="65"/>
      <c r="R42" s="65"/>
      <c r="S42" s="65"/>
      <c r="T42" s="65"/>
      <c r="U42" s="65"/>
      <c r="V42" s="65"/>
      <c r="W42" s="65"/>
      <c r="X42" s="65"/>
      <c r="Y42" s="65"/>
      <c r="Z42" s="66"/>
    </row>
    <row r="43" spans="1:26" ht="12.75" customHeight="1" outlineLevel="1" x14ac:dyDescent="0.2">
      <c r="A43" s="106">
        <v>4</v>
      </c>
      <c r="B43" s="106"/>
      <c r="C43" s="59" t="s">
        <v>150</v>
      </c>
      <c r="D43" s="109"/>
      <c r="E43" s="110"/>
      <c r="F43" s="64"/>
      <c r="G43" s="64"/>
      <c r="H43" s="65"/>
      <c r="I43" s="65"/>
      <c r="J43" s="65"/>
      <c r="K43" s="65"/>
      <c r="L43" s="65"/>
      <c r="M43" s="65"/>
      <c r="N43" s="65"/>
      <c r="O43" s="65"/>
      <c r="P43" s="65"/>
      <c r="Q43" s="65"/>
      <c r="R43" s="65"/>
      <c r="S43" s="65"/>
      <c r="T43" s="65"/>
      <c r="U43" s="65"/>
      <c r="V43" s="65"/>
      <c r="W43" s="65"/>
      <c r="X43" s="65"/>
      <c r="Y43" s="65"/>
      <c r="Z43" s="66"/>
    </row>
    <row r="44" spans="1:26" ht="11.25" customHeight="1" outlineLevel="1" x14ac:dyDescent="0.2">
      <c r="A44" s="73" t="s">
        <v>125</v>
      </c>
      <c r="B44" s="68" t="str">
        <f>VLOOKUP(A44,Preco.Unitario!$A$4:$G$104,2,FALSE)</f>
        <v>SABESP INSUMO</v>
      </c>
      <c r="C44" s="20" t="str">
        <f>VLOOKUP(A44,Preco.Unitario!$A$4:$G$104,3,FALSE)</f>
        <v>ENCANADOR</v>
      </c>
      <c r="D44" s="69" t="str">
        <f>VLOOKUP(A44,Preco.Unitario!$A$4:$G$104,4,FALSE)</f>
        <v>H</v>
      </c>
      <c r="E44" s="74">
        <f>D8</f>
        <v>4</v>
      </c>
      <c r="F44" s="71">
        <f>VLOOKUP(A44,Preco.Unitario!$A$4:$G$104,7,FALSE)</f>
        <v>0</v>
      </c>
      <c r="G44" s="71">
        <f t="shared" ref="G44:G46" si="3">E44*F44</f>
        <v>0</v>
      </c>
      <c r="H44" s="39"/>
      <c r="I44" s="39"/>
      <c r="J44" s="39"/>
      <c r="K44" s="39"/>
      <c r="L44" s="39"/>
      <c r="M44" s="39"/>
      <c r="N44" s="39"/>
      <c r="O44" s="39"/>
      <c r="P44" s="39"/>
      <c r="Q44" s="39"/>
      <c r="R44" s="39"/>
      <c r="S44" s="39"/>
      <c r="T44" s="39"/>
      <c r="U44" s="39"/>
      <c r="V44" s="39"/>
      <c r="W44" s="39"/>
      <c r="X44" s="39"/>
      <c r="Y44" s="39"/>
      <c r="Z44" s="28"/>
    </row>
    <row r="45" spans="1:26" ht="11.25" customHeight="1" outlineLevel="1" x14ac:dyDescent="0.2">
      <c r="A45" s="73" t="s">
        <v>123</v>
      </c>
      <c r="B45" s="68" t="str">
        <f>VLOOKUP(A45,Preco.Unitario!$A$4:$G$104,2,FALSE)</f>
        <v>SABESP INSUMO</v>
      </c>
      <c r="C45" s="20" t="str">
        <f>VLOOKUP(A45,Preco.Unitario!$A$4:$G$104,3,FALSE)</f>
        <v>AJUDANTE</v>
      </c>
      <c r="D45" s="69" t="str">
        <f>VLOOKUP(A45,Preco.Unitario!$A$4:$G$104,4,FALSE)</f>
        <v>H</v>
      </c>
      <c r="E45" s="74">
        <f>E44</f>
        <v>4</v>
      </c>
      <c r="F45" s="71">
        <f>VLOOKUP(A45,Preco.Unitario!$A$4:$G$104,7,FALSE)</f>
        <v>0</v>
      </c>
      <c r="G45" s="71">
        <f t="shared" si="3"/>
        <v>0</v>
      </c>
      <c r="H45" s="39"/>
      <c r="I45" s="39"/>
      <c r="J45" s="39"/>
      <c r="K45" s="39"/>
      <c r="L45" s="39"/>
      <c r="M45" s="39"/>
      <c r="N45" s="39"/>
      <c r="O45" s="39"/>
      <c r="P45" s="39"/>
      <c r="Q45" s="39"/>
      <c r="R45" s="39"/>
      <c r="S45" s="39"/>
      <c r="T45" s="39"/>
      <c r="U45" s="39"/>
      <c r="V45" s="39"/>
      <c r="W45" s="39"/>
      <c r="X45" s="39"/>
      <c r="Y45" s="39"/>
      <c r="Z45" s="28"/>
    </row>
    <row r="46" spans="1:26" ht="11.25" customHeight="1" outlineLevel="1" x14ac:dyDescent="0.2">
      <c r="A46" s="75" t="s">
        <v>114</v>
      </c>
      <c r="B46" s="68" t="str">
        <f>VLOOKUP(A46,Preco.Unitario!$A$4:$G$104,2,FALSE)</f>
        <v>SABESP INSUMO</v>
      </c>
      <c r="C46" s="20" t="str">
        <f>VLOOKUP(A46,Preco.Unitario!$A$4:$G$104,3,FALSE)</f>
        <v>CAMINHÃO - CARROCERIA FIXA ABERTA DE MADEIRA COM CAPACIDADE 5 T *160CV - À DISPOSIÇÃO</v>
      </c>
      <c r="D46" s="69" t="str">
        <f>VLOOKUP(A46,Preco.Unitario!$A$4:$G$104,4,FALSE)</f>
        <v>H</v>
      </c>
      <c r="E46" s="74">
        <f>E44+0.5</f>
        <v>4.5</v>
      </c>
      <c r="F46" s="71">
        <f>VLOOKUP(A46,Preco.Unitario!$A$4:$G$104,7,FALSE)</f>
        <v>0</v>
      </c>
      <c r="G46" s="71">
        <f t="shared" si="3"/>
        <v>0</v>
      </c>
      <c r="H46" s="39"/>
      <c r="I46" s="39"/>
      <c r="J46" s="39"/>
      <c r="K46" s="39"/>
      <c r="L46" s="39"/>
      <c r="M46" s="39"/>
      <c r="N46" s="39"/>
      <c r="O46" s="39"/>
      <c r="P46" s="39"/>
      <c r="Q46" s="39"/>
      <c r="R46" s="39"/>
      <c r="S46" s="39"/>
      <c r="T46" s="39"/>
      <c r="U46" s="39"/>
      <c r="V46" s="39"/>
      <c r="W46" s="39"/>
      <c r="X46" s="39"/>
      <c r="Y46" s="39"/>
      <c r="Z46" s="28"/>
    </row>
    <row r="47" spans="1:26" ht="12.75" customHeight="1" outlineLevel="1" x14ac:dyDescent="0.2">
      <c r="A47" s="106">
        <v>5</v>
      </c>
      <c r="B47" s="106"/>
      <c r="C47" s="59" t="s">
        <v>151</v>
      </c>
      <c r="D47" s="109"/>
      <c r="E47" s="110"/>
      <c r="F47" s="64"/>
      <c r="G47" s="64"/>
      <c r="H47" s="65"/>
      <c r="I47" s="65"/>
      <c r="J47" s="65"/>
      <c r="K47" s="65"/>
      <c r="L47" s="65"/>
      <c r="M47" s="65"/>
      <c r="N47" s="65"/>
      <c r="O47" s="65"/>
      <c r="P47" s="65"/>
      <c r="Q47" s="65"/>
      <c r="R47" s="65"/>
      <c r="S47" s="65"/>
      <c r="T47" s="65"/>
      <c r="U47" s="65"/>
      <c r="V47" s="65"/>
      <c r="W47" s="65"/>
      <c r="X47" s="65"/>
      <c r="Y47" s="65"/>
      <c r="Z47" s="66"/>
    </row>
    <row r="48" spans="1:26" ht="12.75" customHeight="1" outlineLevel="1" x14ac:dyDescent="0.2">
      <c r="A48" s="60">
        <v>70050001</v>
      </c>
      <c r="B48" s="61" t="str">
        <f>VLOOKUP(A48,Preco.Unitario!$A$4:$G$104,2,FALSE)</f>
        <v>SABESP</v>
      </c>
      <c r="C48" s="67" t="str">
        <f>VLOOKUP(A48,Preco.Unitario!$A$4:$G$104,3,FALSE)</f>
        <v>ESGOTAMENTO COM BOMBAS DE SUPERFÍCIE OU SUBMERSAS</v>
      </c>
      <c r="D48" s="62" t="str">
        <f>VLOOKUP(A48,Preco.Unitario!$A$4:$G$104,4,FALSE)</f>
        <v>HPH</v>
      </c>
      <c r="E48" s="63">
        <v>1</v>
      </c>
      <c r="F48" s="64">
        <f>VLOOKUP(A48,Preco.Unitario!$A$4:$G$104,7,FALSE)</f>
        <v>0</v>
      </c>
      <c r="G48" s="64">
        <f>E48*F48</f>
        <v>0</v>
      </c>
      <c r="H48" s="65"/>
      <c r="I48" s="65"/>
      <c r="J48" s="65"/>
      <c r="K48" s="65"/>
      <c r="L48" s="65"/>
      <c r="M48" s="65"/>
      <c r="N48" s="65"/>
      <c r="O48" s="65"/>
      <c r="P48" s="65"/>
      <c r="Q48" s="65"/>
      <c r="R48" s="65"/>
      <c r="S48" s="65"/>
      <c r="T48" s="65"/>
      <c r="U48" s="65"/>
      <c r="V48" s="65"/>
      <c r="W48" s="65"/>
      <c r="X48" s="65"/>
      <c r="Y48" s="65"/>
      <c r="Z48" s="66"/>
    </row>
    <row r="49" spans="1:26" ht="12.75" customHeight="1" outlineLevel="1" x14ac:dyDescent="0.2">
      <c r="A49" s="106">
        <v>6</v>
      </c>
      <c r="B49" s="106"/>
      <c r="C49" s="59" t="s">
        <v>152</v>
      </c>
      <c r="D49" s="109"/>
      <c r="E49" s="110"/>
      <c r="F49" s="64"/>
      <c r="G49" s="64"/>
      <c r="H49" s="65"/>
      <c r="I49" s="65"/>
      <c r="J49" s="65"/>
      <c r="K49" s="65"/>
      <c r="L49" s="65"/>
      <c r="M49" s="65"/>
      <c r="N49" s="65"/>
      <c r="O49" s="65"/>
      <c r="P49" s="65"/>
      <c r="Q49" s="65"/>
      <c r="R49" s="65"/>
      <c r="S49" s="65"/>
      <c r="T49" s="65"/>
      <c r="U49" s="65"/>
      <c r="V49" s="65"/>
      <c r="W49" s="65"/>
      <c r="X49" s="65"/>
      <c r="Y49" s="65"/>
      <c r="Z49" s="66"/>
    </row>
    <row r="50" spans="1:26" ht="12.75" customHeight="1" outlineLevel="1" x14ac:dyDescent="0.2">
      <c r="A50" s="60">
        <v>70010005</v>
      </c>
      <c r="B50" s="61" t="str">
        <f>VLOOKUP(A50,Preco.Unitario!$A$4:$G$104,2,FALSE)</f>
        <v>SABESP</v>
      </c>
      <c r="C50" s="67" t="str">
        <f>VLOOKUP(A50,Preco.Unitario!$A$4:$G$104,3,FALSE)</f>
        <v>CADASTRO DE REDES</v>
      </c>
      <c r="D50" s="62" t="str">
        <f>VLOOKUP(A50,Preco.Unitario!$A$4:$G$104,4,FALSE)</f>
        <v>m</v>
      </c>
      <c r="E50" s="63">
        <f>$D$5</f>
        <v>1</v>
      </c>
      <c r="F50" s="64">
        <f>VLOOKUP(A50,Preco.Unitario!$A$4:$G$104,7,FALSE)</f>
        <v>0</v>
      </c>
      <c r="G50" s="64">
        <f>E50*F50</f>
        <v>0</v>
      </c>
      <c r="H50" s="65"/>
      <c r="I50" s="65"/>
      <c r="J50" s="65"/>
      <c r="K50" s="65"/>
      <c r="L50" s="65"/>
      <c r="M50" s="65"/>
      <c r="N50" s="65"/>
      <c r="O50" s="65"/>
      <c r="P50" s="65"/>
      <c r="Q50" s="65"/>
      <c r="R50" s="65"/>
      <c r="S50" s="65"/>
      <c r="T50" s="65"/>
      <c r="U50" s="65"/>
      <c r="V50" s="65"/>
      <c r="W50" s="65"/>
      <c r="X50" s="65"/>
      <c r="Y50" s="65"/>
      <c r="Z50" s="66"/>
    </row>
    <row r="51" spans="1:26" ht="12.75" customHeight="1" x14ac:dyDescent="0.2">
      <c r="A51" s="180"/>
      <c r="B51" s="181"/>
      <c r="C51" s="447" t="s">
        <v>153</v>
      </c>
      <c r="D51" s="409"/>
      <c r="E51" s="409"/>
      <c r="F51" s="410"/>
      <c r="G51" s="182">
        <f>SUM(G33:G50)</f>
        <v>0</v>
      </c>
      <c r="H51" s="65"/>
      <c r="I51" s="65"/>
      <c r="J51" s="65"/>
      <c r="K51" s="65"/>
      <c r="L51" s="65"/>
      <c r="M51" s="65"/>
      <c r="N51" s="65"/>
      <c r="O51" s="65"/>
      <c r="P51" s="65"/>
      <c r="Q51" s="65"/>
      <c r="R51" s="65"/>
      <c r="S51" s="65"/>
      <c r="T51" s="65"/>
      <c r="U51" s="65"/>
      <c r="V51" s="65"/>
      <c r="W51" s="65"/>
      <c r="X51" s="65"/>
      <c r="Y51" s="65"/>
      <c r="Z51" s="66"/>
    </row>
    <row r="52" spans="1:26" ht="12.75" customHeight="1" x14ac:dyDescent="0.2">
      <c r="A52" s="104" t="str">
        <f>$A$3</f>
        <v>2.1.</v>
      </c>
      <c r="B52" s="123" t="s">
        <v>205</v>
      </c>
      <c r="C52" s="416" t="str">
        <f>"CONSERTO EM REDES DE ESGOTO DE Ø600 à Ø800 ATÉ "&amp;D6&amp;"M EM PVC PBA/DEFOFO/FOFO/AMIANTO/GALVANIZADO (SUBSTITUIDO POR PVC OCRE)"</f>
        <v>CONSERTO EM REDES DE ESGOTO DE Ø600 à Ø800 ATÉ 3M EM PVC PBA/DEFOFO/FOFO/AMIANTO/GALVANIZADO (SUBSTITUIDO POR PVC OCRE)</v>
      </c>
      <c r="D52" s="400"/>
      <c r="E52" s="400"/>
      <c r="F52" s="400"/>
      <c r="G52" s="401"/>
      <c r="H52" s="65"/>
      <c r="I52" s="65"/>
      <c r="J52" s="65"/>
      <c r="K52" s="65"/>
      <c r="L52" s="65"/>
      <c r="M52" s="65"/>
      <c r="N52" s="65"/>
      <c r="O52" s="65"/>
      <c r="P52" s="65"/>
      <c r="Q52" s="65"/>
      <c r="R52" s="65"/>
      <c r="S52" s="65"/>
      <c r="T52" s="65"/>
      <c r="U52" s="65"/>
      <c r="V52" s="65"/>
      <c r="W52" s="65"/>
      <c r="X52" s="65"/>
      <c r="Y52" s="65"/>
      <c r="Z52" s="66"/>
    </row>
    <row r="53" spans="1:26" ht="12.75" customHeight="1" outlineLevel="1" x14ac:dyDescent="0.2">
      <c r="A53" s="6" t="s">
        <v>1</v>
      </c>
      <c r="B53" s="6" t="s">
        <v>2</v>
      </c>
      <c r="C53" s="7" t="s">
        <v>3</v>
      </c>
      <c r="D53" s="8" t="s">
        <v>4</v>
      </c>
      <c r="E53" s="8" t="s">
        <v>146</v>
      </c>
      <c r="F53" s="47" t="s">
        <v>7</v>
      </c>
      <c r="G53" s="8" t="s">
        <v>147</v>
      </c>
      <c r="H53" s="65"/>
      <c r="I53" s="65"/>
      <c r="J53" s="65"/>
      <c r="K53" s="65"/>
      <c r="L53" s="65"/>
      <c r="M53" s="65"/>
      <c r="N53" s="65"/>
      <c r="O53" s="65"/>
      <c r="P53" s="65"/>
      <c r="Q53" s="65"/>
      <c r="R53" s="65"/>
      <c r="S53" s="65"/>
      <c r="T53" s="65"/>
      <c r="U53" s="65"/>
      <c r="V53" s="65"/>
      <c r="W53" s="65"/>
      <c r="X53" s="65"/>
      <c r="Y53" s="65"/>
      <c r="Z53" s="66"/>
    </row>
    <row r="54" spans="1:26" ht="12.75" customHeight="1" outlineLevel="1" x14ac:dyDescent="0.2">
      <c r="A54" s="106">
        <v>1</v>
      </c>
      <c r="B54" s="107"/>
      <c r="C54" s="108" t="s">
        <v>148</v>
      </c>
      <c r="D54" s="109"/>
      <c r="E54" s="110"/>
      <c r="F54" s="64"/>
      <c r="G54" s="64"/>
      <c r="H54" s="65"/>
      <c r="I54" s="65"/>
      <c r="J54" s="65"/>
      <c r="K54" s="65"/>
      <c r="L54" s="65"/>
      <c r="M54" s="65"/>
      <c r="N54" s="65"/>
      <c r="O54" s="65"/>
      <c r="P54" s="65"/>
      <c r="Q54" s="65"/>
      <c r="R54" s="65"/>
      <c r="S54" s="65"/>
      <c r="T54" s="65"/>
      <c r="U54" s="65"/>
      <c r="V54" s="65"/>
      <c r="W54" s="65"/>
      <c r="X54" s="65"/>
      <c r="Y54" s="65"/>
      <c r="Z54" s="66"/>
    </row>
    <row r="55" spans="1:26" ht="12.75" customHeight="1" outlineLevel="1" x14ac:dyDescent="0.2">
      <c r="A55" s="60">
        <v>70020004</v>
      </c>
      <c r="B55" s="61" t="str">
        <f>VLOOKUP(A55,Preco.Unitario!$A$4:$G$104,2,FALSE)</f>
        <v>SABESP</v>
      </c>
      <c r="C55" s="67" t="str">
        <f>VLOOKUP(A55,Preco.Unitario!$A$4:$G$104,3,FALSE)</f>
        <v xml:space="preserve">SINALIZAÇÃO DE TRÁFEGO </v>
      </c>
      <c r="D55" s="62" t="str">
        <f>VLOOKUP(A55,Preco.Unitario!$A$4:$G$104,4,FALSE)</f>
        <v>m</v>
      </c>
      <c r="E55" s="63">
        <f>ROUNDUP(($D$4)*2+($D$5)*2,2)</f>
        <v>5</v>
      </c>
      <c r="F55" s="64">
        <f>VLOOKUP(A55,Preco.Unitario!$A$4:$G$104,7,FALSE)</f>
        <v>0</v>
      </c>
      <c r="G55" s="64">
        <f>E55*F55</f>
        <v>0</v>
      </c>
      <c r="H55" s="65"/>
      <c r="I55" s="65"/>
      <c r="J55" s="65"/>
      <c r="K55" s="65"/>
      <c r="L55" s="65"/>
      <c r="M55" s="65"/>
      <c r="N55" s="65"/>
      <c r="O55" s="65"/>
      <c r="P55" s="65"/>
      <c r="Q55" s="65"/>
      <c r="R55" s="65"/>
      <c r="S55" s="65"/>
      <c r="T55" s="65"/>
      <c r="U55" s="65"/>
      <c r="V55" s="65"/>
      <c r="W55" s="65"/>
      <c r="X55" s="65"/>
      <c r="Y55" s="65"/>
      <c r="Z55" s="66"/>
    </row>
    <row r="56" spans="1:26" ht="12.75" customHeight="1" outlineLevel="1" x14ac:dyDescent="0.2">
      <c r="A56" s="106">
        <v>2</v>
      </c>
      <c r="B56" s="107"/>
      <c r="C56" s="59" t="s">
        <v>149</v>
      </c>
      <c r="D56" s="109"/>
      <c r="E56" s="110"/>
      <c r="F56" s="64"/>
      <c r="G56" s="64"/>
      <c r="H56" s="65"/>
      <c r="I56" s="65"/>
      <c r="J56" s="65"/>
      <c r="K56" s="65"/>
      <c r="L56" s="65"/>
      <c r="M56" s="65"/>
      <c r="N56" s="65"/>
      <c r="O56" s="65"/>
      <c r="P56" s="65"/>
      <c r="Q56" s="65"/>
      <c r="R56" s="65"/>
      <c r="S56" s="65"/>
      <c r="T56" s="65"/>
      <c r="U56" s="65"/>
      <c r="V56" s="65"/>
      <c r="W56" s="65"/>
      <c r="X56" s="65"/>
      <c r="Y56" s="65"/>
      <c r="Z56" s="66"/>
    </row>
    <row r="57" spans="1:26" ht="12.75" customHeight="1" outlineLevel="1" x14ac:dyDescent="0.2">
      <c r="A57" s="60">
        <v>70030042</v>
      </c>
      <c r="B57" s="61" t="str">
        <f>VLOOKUP(A57,Preco.Unitario!$A$4:$G$104,2,FALSE)</f>
        <v>SABESP</v>
      </c>
      <c r="C57" s="56" t="str">
        <f>VLOOKUP(A57,Preco.Unitario!$A$4:$G$104,3,FALSE)</f>
        <v>ESCAVAÇÃO MECANIZADA DE ÁREA EM SOLO NÃO ROCHOSO</v>
      </c>
      <c r="D57" s="62" t="str">
        <f>VLOOKUP(A57,Preco.Unitario!$A$4:$G$104,4,FALSE)</f>
        <v>m³</v>
      </c>
      <c r="E57" s="63">
        <f>$D$4*$D$5*$D$6</f>
        <v>4.5</v>
      </c>
      <c r="F57" s="64">
        <f>VLOOKUP(A57,Preco.Unitario!$A$4:$G$104,7,FALSE)</f>
        <v>0</v>
      </c>
      <c r="G57" s="64">
        <f t="shared" ref="G57:G61" si="4">E57*F57</f>
        <v>0</v>
      </c>
      <c r="H57" s="65"/>
      <c r="I57" s="65"/>
      <c r="J57" s="65"/>
      <c r="K57" s="65"/>
      <c r="L57" s="65"/>
      <c r="M57" s="65"/>
      <c r="N57" s="65"/>
      <c r="O57" s="65"/>
      <c r="P57" s="65"/>
      <c r="Q57" s="65"/>
      <c r="R57" s="65"/>
      <c r="S57" s="65"/>
      <c r="T57" s="65"/>
      <c r="U57" s="65"/>
      <c r="V57" s="65"/>
      <c r="W57" s="65"/>
      <c r="X57" s="65"/>
      <c r="Y57" s="65"/>
      <c r="Z57" s="66"/>
    </row>
    <row r="58" spans="1:26" ht="12.75" customHeight="1" outlineLevel="1" x14ac:dyDescent="0.2">
      <c r="A58" s="60">
        <v>70030090</v>
      </c>
      <c r="B58" s="61" t="str">
        <f>VLOOKUP(A58,Preco.Unitario!$A$4:$G$104,2,FALSE)</f>
        <v>SABESP</v>
      </c>
      <c r="C58" s="56" t="str">
        <f>VLOOKUP(A58,Preco.Unitario!$A$4:$G$104,3,FALSE)</f>
        <v>CARGA E DESCARGA - SOLO (A)</v>
      </c>
      <c r="D58" s="62" t="str">
        <f>VLOOKUP(A58,Preco.Unitario!$A$4:$G$104,4,FALSE)</f>
        <v>m³</v>
      </c>
      <c r="E58" s="63">
        <f>E57</f>
        <v>4.5</v>
      </c>
      <c r="F58" s="64">
        <f>VLOOKUP(A58,Preco.Unitario!$A$4:$G$104,7,FALSE)</f>
        <v>0</v>
      </c>
      <c r="G58" s="64">
        <f t="shared" si="4"/>
        <v>0</v>
      </c>
      <c r="H58" s="65"/>
      <c r="I58" s="65"/>
      <c r="J58" s="65"/>
      <c r="K58" s="65"/>
      <c r="L58" s="65"/>
      <c r="M58" s="65"/>
      <c r="N58" s="65"/>
      <c r="O58" s="65"/>
      <c r="P58" s="65"/>
      <c r="Q58" s="65"/>
      <c r="R58" s="65"/>
      <c r="S58" s="65"/>
      <c r="T58" s="65"/>
      <c r="U58" s="65"/>
      <c r="V58" s="65"/>
      <c r="W58" s="65"/>
      <c r="X58" s="65"/>
      <c r="Y58" s="65"/>
      <c r="Z58" s="66"/>
    </row>
    <row r="59" spans="1:26" ht="12.75" customHeight="1" outlineLevel="1" x14ac:dyDescent="0.2">
      <c r="A59" s="60">
        <v>70030091</v>
      </c>
      <c r="B59" s="61" t="str">
        <f>VLOOKUP(A59,Preco.Unitario!$A$4:$G$104,2,FALSE)</f>
        <v>SABESP</v>
      </c>
      <c r="C59" s="56" t="str">
        <f>VLOOKUP(A59,Preco.Unitario!$A$4:$G$104,3,FALSE)</f>
        <v>TRANSPORTE DE MATERIAL ESCAVADO - SOLO (A)  - PERCURSO DE 10KM</v>
      </c>
      <c r="D59" s="62" t="str">
        <f>VLOOKUP(A59,Preco.Unitario!$A$4:$G$104,4,FALSE)</f>
        <v>m³Q</v>
      </c>
      <c r="E59" s="63">
        <f>E57*10</f>
        <v>45</v>
      </c>
      <c r="F59" s="64">
        <f>VLOOKUP(A59,Preco.Unitario!$A$4:$G$104,7,FALSE)</f>
        <v>0</v>
      </c>
      <c r="G59" s="64">
        <f t="shared" si="4"/>
        <v>0</v>
      </c>
      <c r="H59" s="65"/>
      <c r="I59" s="65"/>
      <c r="J59" s="65"/>
      <c r="K59" s="65"/>
      <c r="L59" s="65"/>
      <c r="M59" s="65"/>
      <c r="N59" s="65"/>
      <c r="O59" s="65"/>
      <c r="P59" s="65"/>
      <c r="Q59" s="65"/>
      <c r="R59" s="65"/>
      <c r="S59" s="65"/>
      <c r="T59" s="65"/>
      <c r="U59" s="65"/>
      <c r="V59" s="65"/>
      <c r="W59" s="65"/>
      <c r="X59" s="65"/>
      <c r="Y59" s="65"/>
      <c r="Z59" s="66"/>
    </row>
    <row r="60" spans="1:26" ht="12.75" customHeight="1" outlineLevel="1" x14ac:dyDescent="0.2">
      <c r="A60" s="60">
        <v>70030031</v>
      </c>
      <c r="B60" s="61" t="str">
        <f>VLOOKUP(A60,Preco.Unitario!$A$4:$G$104,2,FALSE)</f>
        <v>SABESP</v>
      </c>
      <c r="C60" s="56" t="str">
        <f>VLOOKUP(A60,Preco.Unitario!$A$4:$G$104,3,FALSE)</f>
        <v>ATERRO DE VALAS, POÇOS E CAVAS COMPACTADO MECANICAMENTE, SEM CONTROLE DO G.C. (C)</v>
      </c>
      <c r="D60" s="62" t="str">
        <f>VLOOKUP(A60,Preco.Unitario!$A$4:$G$104,4,FALSE)</f>
        <v>m³</v>
      </c>
      <c r="E60" s="63">
        <f>E57</f>
        <v>4.5</v>
      </c>
      <c r="F60" s="64">
        <f>VLOOKUP(A60,Preco.Unitario!$A$4:$G$104,7,FALSE)</f>
        <v>0</v>
      </c>
      <c r="G60" s="64">
        <f t="shared" si="4"/>
        <v>0</v>
      </c>
      <c r="H60" s="65"/>
      <c r="I60" s="65"/>
      <c r="J60" s="65"/>
      <c r="K60" s="65"/>
      <c r="L60" s="65"/>
      <c r="M60" s="65"/>
      <c r="N60" s="65"/>
      <c r="O60" s="65"/>
      <c r="P60" s="65"/>
      <c r="Q60" s="65"/>
      <c r="R60" s="65"/>
      <c r="S60" s="65"/>
      <c r="T60" s="65"/>
      <c r="U60" s="65"/>
      <c r="V60" s="65"/>
      <c r="W60" s="65"/>
      <c r="X60" s="65"/>
      <c r="Y60" s="65"/>
      <c r="Z60" s="66"/>
    </row>
    <row r="61" spans="1:26" ht="12.75" customHeight="1" outlineLevel="1" x14ac:dyDescent="0.2">
      <c r="A61" s="60">
        <v>70030044</v>
      </c>
      <c r="B61" s="61" t="str">
        <f>VLOOKUP(A61,Preco.Unitario!$A$4:$G$104,2,FALSE)</f>
        <v>SABESP</v>
      </c>
      <c r="C61" s="67" t="str">
        <f>VLOOKUP(A61,Preco.Unitario!$A$4:$G$104,3,FALSE)</f>
        <v>ESCAVAÇÃO EM JAZIDA DE SOLO</v>
      </c>
      <c r="D61" s="62" t="str">
        <f>VLOOKUP(A61,Preco.Unitario!$A$4:$G$104,4,FALSE)</f>
        <v>m³</v>
      </c>
      <c r="E61" s="63">
        <f>E57</f>
        <v>4.5</v>
      </c>
      <c r="F61" s="64">
        <f>VLOOKUP(A61,Preco.Unitario!$A$4:$G$104,7,FALSE)</f>
        <v>0</v>
      </c>
      <c r="G61" s="64">
        <f t="shared" si="4"/>
        <v>0</v>
      </c>
      <c r="H61" s="65"/>
      <c r="I61" s="65"/>
      <c r="J61" s="65"/>
      <c r="K61" s="65"/>
      <c r="L61" s="65"/>
      <c r="M61" s="65"/>
      <c r="N61" s="65"/>
      <c r="O61" s="65"/>
      <c r="P61" s="65"/>
      <c r="Q61" s="65"/>
      <c r="R61" s="65"/>
      <c r="S61" s="65"/>
      <c r="T61" s="65"/>
      <c r="U61" s="65"/>
      <c r="V61" s="65"/>
      <c r="W61" s="65"/>
      <c r="X61" s="65"/>
      <c r="Y61" s="65"/>
      <c r="Z61" s="66"/>
    </row>
    <row r="62" spans="1:26" ht="12.75" customHeight="1" outlineLevel="1" x14ac:dyDescent="0.2">
      <c r="A62" s="106">
        <v>3</v>
      </c>
      <c r="B62" s="107"/>
      <c r="C62" s="59" t="s">
        <v>204</v>
      </c>
      <c r="D62" s="109"/>
      <c r="E62" s="63"/>
      <c r="F62" s="64"/>
      <c r="G62" s="64"/>
      <c r="H62" s="65"/>
      <c r="I62" s="65"/>
      <c r="J62" s="65"/>
      <c r="K62" s="65"/>
      <c r="L62" s="65"/>
      <c r="M62" s="65"/>
      <c r="N62" s="65"/>
      <c r="O62" s="65"/>
      <c r="P62" s="65"/>
      <c r="Q62" s="65"/>
      <c r="R62" s="65"/>
      <c r="S62" s="65"/>
      <c r="T62" s="65"/>
      <c r="U62" s="65"/>
      <c r="V62" s="65"/>
      <c r="W62" s="65"/>
      <c r="X62" s="65"/>
      <c r="Y62" s="65"/>
      <c r="Z62" s="66"/>
    </row>
    <row r="63" spans="1:26" ht="12.75" customHeight="1" outlineLevel="1" x14ac:dyDescent="0.2">
      <c r="A63" s="60">
        <v>70040002</v>
      </c>
      <c r="B63" s="61" t="str">
        <f>VLOOKUP(A63,Preco.Unitario!$A$4:$G$104,2,FALSE)</f>
        <v>SABESP</v>
      </c>
      <c r="C63" s="67" t="str">
        <f>VLOOKUP(A63,Preco.Unitario!$A$4:$G$104,3,FALSE)</f>
        <v>ESCORAMENTO DESCONTÍNUO (A)</v>
      </c>
      <c r="D63" s="62" t="s">
        <v>36</v>
      </c>
      <c r="E63" s="63">
        <f>$D$5*$D$6*2</f>
        <v>6</v>
      </c>
      <c r="F63" s="64">
        <f>VLOOKUP(A63,Preco.Unitario!$A$4:$G$104,7,FALSE)</f>
        <v>0</v>
      </c>
      <c r="G63" s="64">
        <f>E63*F63</f>
        <v>0</v>
      </c>
      <c r="H63" s="65"/>
      <c r="I63" s="65"/>
      <c r="J63" s="65"/>
      <c r="K63" s="65"/>
      <c r="L63" s="65"/>
      <c r="M63" s="65"/>
      <c r="N63" s="65"/>
      <c r="O63" s="65"/>
      <c r="P63" s="65"/>
      <c r="Q63" s="65"/>
      <c r="R63" s="65"/>
      <c r="S63" s="65"/>
      <c r="T63" s="65"/>
      <c r="U63" s="65"/>
      <c r="V63" s="65"/>
      <c r="W63" s="65"/>
      <c r="X63" s="65"/>
      <c r="Y63" s="65"/>
      <c r="Z63" s="66"/>
    </row>
    <row r="64" spans="1:26" ht="12.75" customHeight="1" outlineLevel="1" x14ac:dyDescent="0.2">
      <c r="A64" s="106">
        <v>4</v>
      </c>
      <c r="B64" s="106"/>
      <c r="C64" s="59" t="s">
        <v>150</v>
      </c>
      <c r="D64" s="109"/>
      <c r="E64" s="110"/>
      <c r="F64" s="64"/>
      <c r="G64" s="64"/>
      <c r="H64" s="65"/>
      <c r="I64" s="65"/>
      <c r="J64" s="65"/>
      <c r="K64" s="65"/>
      <c r="L64" s="65"/>
      <c r="M64" s="65"/>
      <c r="N64" s="65"/>
      <c r="O64" s="65"/>
      <c r="P64" s="65"/>
      <c r="Q64" s="65"/>
      <c r="R64" s="65"/>
      <c r="S64" s="65"/>
      <c r="T64" s="65"/>
      <c r="U64" s="65"/>
      <c r="V64" s="65"/>
      <c r="W64" s="65"/>
      <c r="X64" s="65"/>
      <c r="Y64" s="65"/>
      <c r="Z64" s="66"/>
    </row>
    <row r="65" spans="1:26" ht="11.25" customHeight="1" outlineLevel="1" x14ac:dyDescent="0.2">
      <c r="A65" s="73" t="s">
        <v>125</v>
      </c>
      <c r="B65" s="68" t="str">
        <f>VLOOKUP(A65,Preco.Unitario!$A$4:$G$104,2,FALSE)</f>
        <v>SABESP INSUMO</v>
      </c>
      <c r="C65" s="20" t="str">
        <f>VLOOKUP(A65,Preco.Unitario!$A$4:$G$104,3,FALSE)</f>
        <v>ENCANADOR</v>
      </c>
      <c r="D65" s="69" t="str">
        <f>VLOOKUP(A65,Preco.Unitario!$A$4:$G$104,4,FALSE)</f>
        <v>H</v>
      </c>
      <c r="E65" s="74">
        <f>D9</f>
        <v>6</v>
      </c>
      <c r="F65" s="71">
        <f>VLOOKUP(A65,Preco.Unitario!$A$4:$G$104,7,FALSE)</f>
        <v>0</v>
      </c>
      <c r="G65" s="71">
        <f t="shared" ref="G65:G67" si="5">E65*F65</f>
        <v>0</v>
      </c>
      <c r="H65" s="39"/>
      <c r="I65" s="39"/>
      <c r="J65" s="39"/>
      <c r="K65" s="39"/>
      <c r="L65" s="39"/>
      <c r="M65" s="39"/>
      <c r="N65" s="39"/>
      <c r="O65" s="39"/>
      <c r="P65" s="39"/>
      <c r="Q65" s="39"/>
      <c r="R65" s="39"/>
      <c r="S65" s="39"/>
      <c r="T65" s="39"/>
      <c r="U65" s="39"/>
      <c r="V65" s="39"/>
      <c r="W65" s="39"/>
      <c r="X65" s="39"/>
      <c r="Y65" s="39"/>
      <c r="Z65" s="28"/>
    </row>
    <row r="66" spans="1:26" ht="11.25" customHeight="1" outlineLevel="1" x14ac:dyDescent="0.2">
      <c r="A66" s="73" t="s">
        <v>123</v>
      </c>
      <c r="B66" s="68" t="str">
        <f>VLOOKUP(A66,Preco.Unitario!$A$4:$G$104,2,FALSE)</f>
        <v>SABESP INSUMO</v>
      </c>
      <c r="C66" s="20" t="str">
        <f>VLOOKUP(A66,Preco.Unitario!$A$4:$G$104,3,FALSE)</f>
        <v>AJUDANTE</v>
      </c>
      <c r="D66" s="69" t="str">
        <f>VLOOKUP(A66,Preco.Unitario!$A$4:$G$104,4,FALSE)</f>
        <v>H</v>
      </c>
      <c r="E66" s="74">
        <f>E65</f>
        <v>6</v>
      </c>
      <c r="F66" s="71">
        <f>VLOOKUP(A66,Preco.Unitario!$A$4:$G$104,7,FALSE)</f>
        <v>0</v>
      </c>
      <c r="G66" s="71">
        <f t="shared" si="5"/>
        <v>0</v>
      </c>
      <c r="H66" s="39"/>
      <c r="I66" s="39"/>
      <c r="J66" s="39"/>
      <c r="K66" s="39"/>
      <c r="L66" s="39"/>
      <c r="M66" s="39"/>
      <c r="N66" s="39"/>
      <c r="O66" s="39"/>
      <c r="P66" s="39"/>
      <c r="Q66" s="39"/>
      <c r="R66" s="39"/>
      <c r="S66" s="39"/>
      <c r="T66" s="39"/>
      <c r="U66" s="39"/>
      <c r="V66" s="39"/>
      <c r="W66" s="39"/>
      <c r="X66" s="39"/>
      <c r="Y66" s="39"/>
      <c r="Z66" s="28"/>
    </row>
    <row r="67" spans="1:26" ht="11.25" customHeight="1" outlineLevel="1" x14ac:dyDescent="0.2">
      <c r="A67" s="75" t="s">
        <v>114</v>
      </c>
      <c r="B67" s="68" t="str">
        <f>VLOOKUP(A67,Preco.Unitario!$A$4:$G$104,2,FALSE)</f>
        <v>SABESP INSUMO</v>
      </c>
      <c r="C67" s="20" t="str">
        <f>VLOOKUP(A67,Preco.Unitario!$A$4:$G$104,3,FALSE)</f>
        <v>CAMINHÃO - CARROCERIA FIXA ABERTA DE MADEIRA COM CAPACIDADE 5 T *160CV - À DISPOSIÇÃO</v>
      </c>
      <c r="D67" s="69" t="str">
        <f>VLOOKUP(A67,Preco.Unitario!$A$4:$G$104,4,FALSE)</f>
        <v>H</v>
      </c>
      <c r="E67" s="74">
        <f>E65+0.5</f>
        <v>6.5</v>
      </c>
      <c r="F67" s="71">
        <f>VLOOKUP(A67,Preco.Unitario!$A$4:$G$104,7,FALSE)</f>
        <v>0</v>
      </c>
      <c r="G67" s="71">
        <f t="shared" si="5"/>
        <v>0</v>
      </c>
      <c r="H67" s="39"/>
      <c r="I67" s="39"/>
      <c r="J67" s="39"/>
      <c r="K67" s="39"/>
      <c r="L67" s="39"/>
      <c r="M67" s="39"/>
      <c r="N67" s="39"/>
      <c r="O67" s="39"/>
      <c r="P67" s="39"/>
      <c r="Q67" s="39"/>
      <c r="R67" s="39"/>
      <c r="S67" s="39"/>
      <c r="T67" s="39"/>
      <c r="U67" s="39"/>
      <c r="V67" s="39"/>
      <c r="W67" s="39"/>
      <c r="X67" s="39"/>
      <c r="Y67" s="39"/>
      <c r="Z67" s="28"/>
    </row>
    <row r="68" spans="1:26" ht="12.75" customHeight="1" outlineLevel="1" x14ac:dyDescent="0.2">
      <c r="A68" s="106">
        <v>5</v>
      </c>
      <c r="B68" s="106"/>
      <c r="C68" s="59" t="s">
        <v>151</v>
      </c>
      <c r="D68" s="109"/>
      <c r="E68" s="110"/>
      <c r="F68" s="64"/>
      <c r="G68" s="64"/>
      <c r="H68" s="65"/>
      <c r="I68" s="65"/>
      <c r="J68" s="65"/>
      <c r="K68" s="65"/>
      <c r="L68" s="65"/>
      <c r="M68" s="65"/>
      <c r="N68" s="65"/>
      <c r="O68" s="65"/>
      <c r="P68" s="65"/>
      <c r="Q68" s="65"/>
      <c r="R68" s="65"/>
      <c r="S68" s="65"/>
      <c r="T68" s="65"/>
      <c r="U68" s="65"/>
      <c r="V68" s="65"/>
      <c r="W68" s="65"/>
      <c r="X68" s="65"/>
      <c r="Y68" s="65"/>
      <c r="Z68" s="66"/>
    </row>
    <row r="69" spans="1:26" ht="12.75" customHeight="1" outlineLevel="1" x14ac:dyDescent="0.2">
      <c r="A69" s="60">
        <v>70050001</v>
      </c>
      <c r="B69" s="61" t="str">
        <f>VLOOKUP(A69,Preco.Unitario!$A$4:$G$104,2,FALSE)</f>
        <v>SABESP</v>
      </c>
      <c r="C69" s="67" t="str">
        <f>VLOOKUP(A69,Preco.Unitario!$A$4:$G$104,3,FALSE)</f>
        <v>ESGOTAMENTO COM BOMBAS DE SUPERFÍCIE OU SUBMERSAS</v>
      </c>
      <c r="D69" s="62" t="str">
        <f>VLOOKUP(A69,Preco.Unitario!$A$4:$G$104,4,FALSE)</f>
        <v>HPH</v>
      </c>
      <c r="E69" s="63">
        <v>1</v>
      </c>
      <c r="F69" s="64">
        <f>VLOOKUP(A69,Preco.Unitario!$A$4:$G$104,7,FALSE)</f>
        <v>0</v>
      </c>
      <c r="G69" s="64">
        <f>E69*F69</f>
        <v>0</v>
      </c>
      <c r="H69" s="65"/>
      <c r="I69" s="65"/>
      <c r="J69" s="65"/>
      <c r="K69" s="65"/>
      <c r="L69" s="65"/>
      <c r="M69" s="65"/>
      <c r="N69" s="65"/>
      <c r="O69" s="65"/>
      <c r="P69" s="65"/>
      <c r="Q69" s="65"/>
      <c r="R69" s="65"/>
      <c r="S69" s="65"/>
      <c r="T69" s="65"/>
      <c r="U69" s="65"/>
      <c r="V69" s="65"/>
      <c r="W69" s="65"/>
      <c r="X69" s="65"/>
      <c r="Y69" s="65"/>
      <c r="Z69" s="66"/>
    </row>
    <row r="70" spans="1:26" ht="12.75" customHeight="1" outlineLevel="1" x14ac:dyDescent="0.2">
      <c r="A70" s="106">
        <v>6</v>
      </c>
      <c r="B70" s="106"/>
      <c r="C70" s="59" t="s">
        <v>152</v>
      </c>
      <c r="D70" s="109"/>
      <c r="E70" s="110"/>
      <c r="F70" s="64"/>
      <c r="G70" s="64"/>
      <c r="H70" s="65"/>
      <c r="I70" s="65"/>
      <c r="J70" s="65"/>
      <c r="K70" s="65"/>
      <c r="L70" s="65"/>
      <c r="M70" s="65"/>
      <c r="N70" s="65"/>
      <c r="O70" s="65"/>
      <c r="P70" s="65"/>
      <c r="Q70" s="65"/>
      <c r="R70" s="65"/>
      <c r="S70" s="65"/>
      <c r="T70" s="65"/>
      <c r="U70" s="65"/>
      <c r="V70" s="65"/>
      <c r="W70" s="65"/>
      <c r="X70" s="65"/>
      <c r="Y70" s="65"/>
      <c r="Z70" s="66"/>
    </row>
    <row r="71" spans="1:26" ht="12.75" customHeight="1" outlineLevel="1" x14ac:dyDescent="0.2">
      <c r="A71" s="60">
        <v>70010005</v>
      </c>
      <c r="B71" s="61" t="str">
        <f>VLOOKUP(A71,Preco.Unitario!$A$4:$G$104,2,FALSE)</f>
        <v>SABESP</v>
      </c>
      <c r="C71" s="67" t="str">
        <f>VLOOKUP(A71,Preco.Unitario!$A$4:$G$104,3,FALSE)</f>
        <v>CADASTRO DE REDES</v>
      </c>
      <c r="D71" s="62" t="str">
        <f>VLOOKUP(A71,Preco.Unitario!$A$4:$G$104,4,FALSE)</f>
        <v>m</v>
      </c>
      <c r="E71" s="63">
        <f>$D$5</f>
        <v>1</v>
      </c>
      <c r="F71" s="64">
        <f>VLOOKUP(A71,Preco.Unitario!$A$4:$G$104,7,FALSE)</f>
        <v>0</v>
      </c>
      <c r="G71" s="64">
        <f>E71*F71</f>
        <v>0</v>
      </c>
      <c r="H71" s="65"/>
      <c r="I71" s="65"/>
      <c r="J71" s="65"/>
      <c r="K71" s="65"/>
      <c r="L71" s="65"/>
      <c r="M71" s="65"/>
      <c r="N71" s="65"/>
      <c r="O71" s="65"/>
      <c r="P71" s="65"/>
      <c r="Q71" s="65"/>
      <c r="R71" s="65"/>
      <c r="S71" s="65"/>
      <c r="T71" s="65"/>
      <c r="U71" s="65"/>
      <c r="V71" s="65"/>
      <c r="W71" s="65"/>
      <c r="X71" s="65"/>
      <c r="Y71" s="65"/>
      <c r="Z71" s="66"/>
    </row>
    <row r="72" spans="1:26" ht="12.75" customHeight="1" x14ac:dyDescent="0.2">
      <c r="A72" s="180"/>
      <c r="B72" s="181"/>
      <c r="C72" s="447" t="s">
        <v>153</v>
      </c>
      <c r="D72" s="409"/>
      <c r="E72" s="409"/>
      <c r="F72" s="410"/>
      <c r="G72" s="182">
        <f>SUM(G54:G71)</f>
        <v>0</v>
      </c>
      <c r="H72" s="65"/>
      <c r="I72" s="65"/>
      <c r="J72" s="65"/>
      <c r="K72" s="65"/>
      <c r="L72" s="65"/>
      <c r="M72" s="65"/>
      <c r="N72" s="65"/>
      <c r="O72" s="65"/>
      <c r="P72" s="65"/>
      <c r="Q72" s="65"/>
      <c r="R72" s="65"/>
      <c r="S72" s="65"/>
      <c r="T72" s="65"/>
      <c r="U72" s="65"/>
      <c r="V72" s="65"/>
      <c r="W72" s="65"/>
      <c r="X72" s="65"/>
      <c r="Y72" s="65"/>
      <c r="Z72" s="66"/>
    </row>
    <row r="73" spans="1:26" ht="12.75" customHeight="1" x14ac:dyDescent="0.2">
      <c r="A73" s="118"/>
      <c r="B73" s="118"/>
      <c r="C73" s="99"/>
      <c r="D73" s="119"/>
      <c r="E73" s="99"/>
      <c r="F73" s="99"/>
      <c r="G73" s="99"/>
      <c r="H73" s="99"/>
      <c r="I73" s="99"/>
      <c r="J73" s="99"/>
      <c r="K73" s="99"/>
      <c r="L73" s="99"/>
      <c r="M73" s="99"/>
      <c r="N73" s="99"/>
      <c r="O73" s="99"/>
      <c r="P73" s="99"/>
      <c r="Q73" s="99"/>
      <c r="R73" s="99"/>
      <c r="S73" s="99"/>
      <c r="T73" s="99"/>
      <c r="U73" s="99"/>
      <c r="V73" s="99"/>
      <c r="W73" s="99"/>
      <c r="X73" s="99"/>
      <c r="Y73" s="99"/>
      <c r="Z73" s="66"/>
    </row>
    <row r="74" spans="1:26" ht="12.75" customHeight="1" x14ac:dyDescent="0.2">
      <c r="A74" s="118"/>
      <c r="B74" s="118"/>
      <c r="C74" s="99"/>
      <c r="D74" s="119"/>
      <c r="E74" s="99"/>
      <c r="F74" s="99"/>
      <c r="G74" s="99"/>
      <c r="H74" s="99"/>
      <c r="I74" s="99"/>
      <c r="J74" s="99"/>
      <c r="K74" s="99"/>
      <c r="L74" s="99"/>
      <c r="M74" s="99"/>
      <c r="N74" s="99"/>
      <c r="O74" s="99"/>
      <c r="P74" s="99"/>
      <c r="Q74" s="99"/>
      <c r="R74" s="99"/>
      <c r="S74" s="99"/>
      <c r="T74" s="99"/>
      <c r="U74" s="99"/>
      <c r="V74" s="99"/>
      <c r="W74" s="99"/>
      <c r="X74" s="99"/>
      <c r="Y74" s="99"/>
      <c r="Z74" s="66"/>
    </row>
    <row r="75" spans="1:26" ht="12.75" customHeight="1" x14ac:dyDescent="0.2">
      <c r="A75" s="118"/>
      <c r="B75" s="118"/>
      <c r="C75" s="99"/>
      <c r="D75" s="119"/>
      <c r="E75" s="99"/>
      <c r="F75" s="99"/>
      <c r="G75" s="99"/>
      <c r="H75" s="99"/>
      <c r="I75" s="99"/>
      <c r="J75" s="99"/>
      <c r="K75" s="99"/>
      <c r="L75" s="99"/>
      <c r="M75" s="99"/>
      <c r="N75" s="99"/>
      <c r="O75" s="99"/>
      <c r="P75" s="99"/>
      <c r="Q75" s="99"/>
      <c r="R75" s="99"/>
      <c r="S75" s="99"/>
      <c r="T75" s="99"/>
      <c r="U75" s="99"/>
      <c r="V75" s="99"/>
      <c r="W75" s="99"/>
      <c r="X75" s="99"/>
      <c r="Y75" s="99"/>
      <c r="Z75" s="66"/>
    </row>
    <row r="76" spans="1:26" ht="12.75" customHeight="1" x14ac:dyDescent="0.2">
      <c r="A76" s="118"/>
      <c r="B76" s="118"/>
      <c r="C76" s="99"/>
      <c r="D76" s="119"/>
      <c r="E76" s="99"/>
      <c r="F76" s="99"/>
      <c r="G76" s="99"/>
      <c r="H76" s="99"/>
      <c r="I76" s="99"/>
      <c r="J76" s="99"/>
      <c r="K76" s="99"/>
      <c r="L76" s="99"/>
      <c r="M76" s="99"/>
      <c r="N76" s="99"/>
      <c r="O76" s="99"/>
      <c r="P76" s="99"/>
      <c r="Q76" s="99"/>
      <c r="R76" s="99"/>
      <c r="S76" s="99"/>
      <c r="T76" s="99"/>
      <c r="U76" s="99"/>
      <c r="V76" s="99"/>
      <c r="W76" s="99"/>
      <c r="X76" s="99"/>
      <c r="Y76" s="99"/>
      <c r="Z76" s="66"/>
    </row>
    <row r="77" spans="1:26" ht="12.75" customHeight="1" x14ac:dyDescent="0.2">
      <c r="A77" s="118"/>
      <c r="B77" s="118"/>
      <c r="C77" s="99"/>
      <c r="D77" s="119"/>
      <c r="E77" s="99"/>
      <c r="F77" s="99"/>
      <c r="G77" s="99"/>
      <c r="H77" s="99"/>
      <c r="I77" s="99"/>
      <c r="J77" s="99"/>
      <c r="K77" s="99"/>
      <c r="L77" s="99"/>
      <c r="M77" s="99"/>
      <c r="N77" s="99"/>
      <c r="O77" s="99"/>
      <c r="P77" s="99"/>
      <c r="Q77" s="99"/>
      <c r="R77" s="99"/>
      <c r="S77" s="99"/>
      <c r="T77" s="99"/>
      <c r="U77" s="99"/>
      <c r="V77" s="99"/>
      <c r="W77" s="99"/>
      <c r="X77" s="99"/>
      <c r="Y77" s="99"/>
      <c r="Z77" s="66"/>
    </row>
    <row r="78" spans="1:26" ht="12.75" customHeight="1" x14ac:dyDescent="0.2">
      <c r="A78" s="118"/>
      <c r="B78" s="118"/>
      <c r="C78" s="99"/>
      <c r="D78" s="119"/>
      <c r="E78" s="99"/>
      <c r="F78" s="99"/>
      <c r="G78" s="99"/>
      <c r="H78" s="99"/>
      <c r="I78" s="99"/>
      <c r="J78" s="99"/>
      <c r="K78" s="99"/>
      <c r="L78" s="99"/>
      <c r="M78" s="99"/>
      <c r="N78" s="99"/>
      <c r="O78" s="99"/>
      <c r="P78" s="99"/>
      <c r="Q78" s="99"/>
      <c r="R78" s="99"/>
      <c r="S78" s="99"/>
      <c r="T78" s="99"/>
      <c r="U78" s="99"/>
      <c r="V78" s="99"/>
      <c r="W78" s="99"/>
      <c r="X78" s="99"/>
      <c r="Y78" s="99"/>
      <c r="Z78" s="66"/>
    </row>
    <row r="79" spans="1:26" ht="12.75" customHeight="1" x14ac:dyDescent="0.2">
      <c r="A79" s="118"/>
      <c r="B79" s="118"/>
      <c r="C79" s="99"/>
      <c r="D79" s="119"/>
      <c r="E79" s="99"/>
      <c r="F79" s="99"/>
      <c r="G79" s="99"/>
      <c r="H79" s="99"/>
      <c r="I79" s="99"/>
      <c r="J79" s="99"/>
      <c r="K79" s="99"/>
      <c r="L79" s="99"/>
      <c r="M79" s="99"/>
      <c r="N79" s="99"/>
      <c r="O79" s="99"/>
      <c r="P79" s="99"/>
      <c r="Q79" s="99"/>
      <c r="R79" s="99"/>
      <c r="S79" s="99"/>
      <c r="T79" s="99"/>
      <c r="U79" s="99"/>
      <c r="V79" s="99"/>
      <c r="W79" s="99"/>
      <c r="X79" s="99"/>
      <c r="Y79" s="99"/>
      <c r="Z79" s="66"/>
    </row>
    <row r="80" spans="1:26" ht="12.75" customHeight="1" x14ac:dyDescent="0.2">
      <c r="A80" s="118"/>
      <c r="B80" s="118"/>
      <c r="C80" s="99"/>
      <c r="D80" s="119"/>
      <c r="E80" s="99"/>
      <c r="F80" s="99"/>
      <c r="G80" s="99"/>
      <c r="H80" s="99"/>
      <c r="I80" s="99"/>
      <c r="J80" s="99"/>
      <c r="K80" s="99"/>
      <c r="L80" s="99"/>
      <c r="M80" s="99"/>
      <c r="N80" s="99"/>
      <c r="O80" s="99"/>
      <c r="P80" s="99"/>
      <c r="Q80" s="99"/>
      <c r="R80" s="99"/>
      <c r="S80" s="99"/>
      <c r="T80" s="99"/>
      <c r="U80" s="99"/>
      <c r="V80" s="99"/>
      <c r="W80" s="99"/>
      <c r="X80" s="99"/>
      <c r="Y80" s="99"/>
      <c r="Z80" s="66"/>
    </row>
    <row r="81" spans="1:26" ht="12.75" customHeight="1" x14ac:dyDescent="0.2">
      <c r="A81" s="118"/>
      <c r="B81" s="118"/>
      <c r="C81" s="99"/>
      <c r="D81" s="119"/>
      <c r="E81" s="99"/>
      <c r="F81" s="99"/>
      <c r="G81" s="99"/>
      <c r="H81" s="99"/>
      <c r="I81" s="99"/>
      <c r="J81" s="99"/>
      <c r="K81" s="99"/>
      <c r="L81" s="99"/>
      <c r="M81" s="99"/>
      <c r="N81" s="99"/>
      <c r="O81" s="99"/>
      <c r="P81" s="99"/>
      <c r="Q81" s="99"/>
      <c r="R81" s="99"/>
      <c r="S81" s="99"/>
      <c r="T81" s="99"/>
      <c r="U81" s="99"/>
      <c r="V81" s="99"/>
      <c r="W81" s="99"/>
      <c r="X81" s="99"/>
      <c r="Y81" s="99"/>
      <c r="Z81" s="66"/>
    </row>
    <row r="82" spans="1:26" ht="12.75" customHeight="1" x14ac:dyDescent="0.2">
      <c r="A82" s="118"/>
      <c r="B82" s="118"/>
      <c r="C82" s="99"/>
      <c r="D82" s="119"/>
      <c r="E82" s="99"/>
      <c r="F82" s="99"/>
      <c r="G82" s="99"/>
      <c r="H82" s="99"/>
      <c r="I82" s="99"/>
      <c r="J82" s="99"/>
      <c r="K82" s="99"/>
      <c r="L82" s="99"/>
      <c r="M82" s="99"/>
      <c r="N82" s="99"/>
      <c r="O82" s="99"/>
      <c r="P82" s="99"/>
      <c r="Q82" s="99"/>
      <c r="R82" s="99"/>
      <c r="S82" s="99"/>
      <c r="T82" s="99"/>
      <c r="U82" s="99"/>
      <c r="V82" s="99"/>
      <c r="W82" s="99"/>
      <c r="X82" s="99"/>
      <c r="Y82" s="99"/>
      <c r="Z82" s="66"/>
    </row>
    <row r="83" spans="1:26" ht="12.75" customHeight="1" x14ac:dyDescent="0.2">
      <c r="A83" s="118"/>
      <c r="B83" s="118"/>
      <c r="C83" s="99"/>
      <c r="D83" s="119"/>
      <c r="E83" s="99"/>
      <c r="F83" s="99"/>
      <c r="G83" s="99"/>
      <c r="H83" s="99"/>
      <c r="I83" s="99"/>
      <c r="J83" s="99"/>
      <c r="K83" s="99"/>
      <c r="L83" s="99"/>
      <c r="M83" s="99"/>
      <c r="N83" s="99"/>
      <c r="O83" s="99"/>
      <c r="P83" s="99"/>
      <c r="Q83" s="99"/>
      <c r="R83" s="99"/>
      <c r="S83" s="99"/>
      <c r="T83" s="99"/>
      <c r="U83" s="99"/>
      <c r="V83" s="99"/>
      <c r="W83" s="99"/>
      <c r="X83" s="99"/>
      <c r="Y83" s="99"/>
      <c r="Z83" s="66"/>
    </row>
    <row r="84" spans="1:26" ht="12.75" customHeight="1" x14ac:dyDescent="0.2">
      <c r="A84" s="118"/>
      <c r="B84" s="118"/>
      <c r="C84" s="99"/>
      <c r="D84" s="119"/>
      <c r="E84" s="99"/>
      <c r="F84" s="99"/>
      <c r="G84" s="99"/>
      <c r="H84" s="99"/>
      <c r="I84" s="99"/>
      <c r="J84" s="99"/>
      <c r="K84" s="99"/>
      <c r="L84" s="99"/>
      <c r="M84" s="99"/>
      <c r="N84" s="99"/>
      <c r="O84" s="99"/>
      <c r="P84" s="99"/>
      <c r="Q84" s="99"/>
      <c r="R84" s="99"/>
      <c r="S84" s="99"/>
      <c r="T84" s="99"/>
      <c r="U84" s="99"/>
      <c r="V84" s="99"/>
      <c r="W84" s="99"/>
      <c r="X84" s="99"/>
      <c r="Y84" s="99"/>
      <c r="Z84" s="66"/>
    </row>
    <row r="85" spans="1:26" ht="12.75" customHeight="1" x14ac:dyDescent="0.2">
      <c r="A85" s="118"/>
      <c r="B85" s="118"/>
      <c r="C85" s="99"/>
      <c r="D85" s="119"/>
      <c r="E85" s="99"/>
      <c r="F85" s="99"/>
      <c r="G85" s="99"/>
      <c r="H85" s="99"/>
      <c r="I85" s="99"/>
      <c r="J85" s="99"/>
      <c r="K85" s="99"/>
      <c r="L85" s="99"/>
      <c r="M85" s="99"/>
      <c r="N85" s="99"/>
      <c r="O85" s="99"/>
      <c r="P85" s="99"/>
      <c r="Q85" s="99"/>
      <c r="R85" s="99"/>
      <c r="S85" s="99"/>
      <c r="T85" s="99"/>
      <c r="U85" s="99"/>
      <c r="V85" s="99"/>
      <c r="W85" s="99"/>
      <c r="X85" s="99"/>
      <c r="Y85" s="99"/>
      <c r="Z85" s="66"/>
    </row>
    <row r="86" spans="1:26" ht="12.75" customHeight="1" x14ac:dyDescent="0.2">
      <c r="A86" s="118"/>
      <c r="B86" s="118"/>
      <c r="C86" s="99"/>
      <c r="D86" s="119"/>
      <c r="E86" s="99"/>
      <c r="F86" s="99"/>
      <c r="G86" s="99"/>
      <c r="H86" s="99"/>
      <c r="I86" s="99"/>
      <c r="J86" s="99"/>
      <c r="K86" s="99"/>
      <c r="L86" s="99"/>
      <c r="M86" s="99"/>
      <c r="N86" s="99"/>
      <c r="O86" s="99"/>
      <c r="P86" s="99"/>
      <c r="Q86" s="99"/>
      <c r="R86" s="99"/>
      <c r="S86" s="99"/>
      <c r="T86" s="99"/>
      <c r="U86" s="99"/>
      <c r="V86" s="99"/>
      <c r="W86" s="99"/>
      <c r="X86" s="99"/>
      <c r="Y86" s="99"/>
      <c r="Z86" s="66"/>
    </row>
    <row r="87" spans="1:26" ht="12.75" customHeight="1" x14ac:dyDescent="0.2">
      <c r="A87" s="118"/>
      <c r="B87" s="118"/>
      <c r="C87" s="99"/>
      <c r="D87" s="119"/>
      <c r="E87" s="99"/>
      <c r="F87" s="99"/>
      <c r="G87" s="99"/>
      <c r="H87" s="99"/>
      <c r="I87" s="99"/>
      <c r="J87" s="99"/>
      <c r="K87" s="99"/>
      <c r="L87" s="99"/>
      <c r="M87" s="99"/>
      <c r="N87" s="99"/>
      <c r="O87" s="99"/>
      <c r="P87" s="99"/>
      <c r="Q87" s="99"/>
      <c r="R87" s="99"/>
      <c r="S87" s="99"/>
      <c r="T87" s="99"/>
      <c r="U87" s="99"/>
      <c r="V87" s="99"/>
      <c r="W87" s="99"/>
      <c r="X87" s="99"/>
      <c r="Y87" s="99"/>
      <c r="Z87" s="66"/>
    </row>
    <row r="88" spans="1:26" ht="12.75" customHeight="1" x14ac:dyDescent="0.2">
      <c r="A88" s="118"/>
      <c r="B88" s="118"/>
      <c r="C88" s="99"/>
      <c r="D88" s="119"/>
      <c r="E88" s="99"/>
      <c r="F88" s="99"/>
      <c r="G88" s="99"/>
      <c r="H88" s="99"/>
      <c r="I88" s="99"/>
      <c r="J88" s="99"/>
      <c r="K88" s="99"/>
      <c r="L88" s="99"/>
      <c r="M88" s="99"/>
      <c r="N88" s="99"/>
      <c r="O88" s="99"/>
      <c r="P88" s="99"/>
      <c r="Q88" s="99"/>
      <c r="R88" s="99"/>
      <c r="S88" s="99"/>
      <c r="T88" s="99"/>
      <c r="U88" s="99"/>
      <c r="V88" s="99"/>
      <c r="W88" s="99"/>
      <c r="X88" s="99"/>
      <c r="Y88" s="99"/>
      <c r="Z88" s="66"/>
    </row>
    <row r="89" spans="1:26" ht="12.75" customHeight="1" x14ac:dyDescent="0.2">
      <c r="A89" s="118"/>
      <c r="B89" s="118"/>
      <c r="C89" s="99"/>
      <c r="D89" s="119"/>
      <c r="E89" s="99"/>
      <c r="F89" s="99"/>
      <c r="G89" s="99"/>
      <c r="H89" s="99"/>
      <c r="I89" s="99"/>
      <c r="J89" s="99"/>
      <c r="K89" s="99"/>
      <c r="L89" s="99"/>
      <c r="M89" s="99"/>
      <c r="N89" s="99"/>
      <c r="O89" s="99"/>
      <c r="P89" s="99"/>
      <c r="Q89" s="99"/>
      <c r="R89" s="99"/>
      <c r="S89" s="99"/>
      <c r="T89" s="99"/>
      <c r="U89" s="99"/>
      <c r="V89" s="99"/>
      <c r="W89" s="99"/>
      <c r="X89" s="99"/>
      <c r="Y89" s="99"/>
      <c r="Z89" s="66"/>
    </row>
    <row r="90" spans="1:26" ht="12.75" customHeight="1" x14ac:dyDescent="0.2">
      <c r="A90" s="118"/>
      <c r="B90" s="118"/>
      <c r="C90" s="99"/>
      <c r="D90" s="119"/>
      <c r="E90" s="99"/>
      <c r="F90" s="99"/>
      <c r="G90" s="99"/>
      <c r="H90" s="99"/>
      <c r="I90" s="99"/>
      <c r="J90" s="99"/>
      <c r="K90" s="99"/>
      <c r="L90" s="99"/>
      <c r="M90" s="99"/>
      <c r="N90" s="99"/>
      <c r="O90" s="99"/>
      <c r="P90" s="99"/>
      <c r="Q90" s="99"/>
      <c r="R90" s="99"/>
      <c r="S90" s="99"/>
      <c r="T90" s="99"/>
      <c r="U90" s="99"/>
      <c r="V90" s="99"/>
      <c r="W90" s="99"/>
      <c r="X90" s="99"/>
      <c r="Y90" s="99"/>
      <c r="Z90" s="66"/>
    </row>
    <row r="91" spans="1:26" ht="12.75" customHeight="1" x14ac:dyDescent="0.2">
      <c r="A91" s="118"/>
      <c r="B91" s="118"/>
      <c r="C91" s="99"/>
      <c r="D91" s="119"/>
      <c r="E91" s="99"/>
      <c r="F91" s="99"/>
      <c r="G91" s="99"/>
      <c r="H91" s="99"/>
      <c r="I91" s="99"/>
      <c r="J91" s="99"/>
      <c r="K91" s="99"/>
      <c r="L91" s="99"/>
      <c r="M91" s="99"/>
      <c r="N91" s="99"/>
      <c r="O91" s="99"/>
      <c r="P91" s="99"/>
      <c r="Q91" s="99"/>
      <c r="R91" s="99"/>
      <c r="S91" s="99"/>
      <c r="T91" s="99"/>
      <c r="U91" s="99"/>
      <c r="V91" s="99"/>
      <c r="W91" s="99"/>
      <c r="X91" s="99"/>
      <c r="Y91" s="99"/>
      <c r="Z91" s="66"/>
    </row>
    <row r="92" spans="1:26" ht="12.75" customHeight="1" x14ac:dyDescent="0.2">
      <c r="A92" s="118"/>
      <c r="B92" s="118"/>
      <c r="C92" s="99"/>
      <c r="D92" s="119"/>
      <c r="E92" s="99"/>
      <c r="F92" s="99"/>
      <c r="G92" s="99"/>
      <c r="H92" s="99"/>
      <c r="I92" s="99"/>
      <c r="J92" s="99"/>
      <c r="K92" s="99"/>
      <c r="L92" s="99"/>
      <c r="M92" s="99"/>
      <c r="N92" s="99"/>
      <c r="O92" s="99"/>
      <c r="P92" s="99"/>
      <c r="Q92" s="99"/>
      <c r="R92" s="99"/>
      <c r="S92" s="99"/>
      <c r="T92" s="99"/>
      <c r="U92" s="99"/>
      <c r="V92" s="99"/>
      <c r="W92" s="99"/>
      <c r="X92" s="99"/>
      <c r="Y92" s="99"/>
      <c r="Z92" s="66"/>
    </row>
    <row r="93" spans="1:26" ht="12.75" customHeight="1" x14ac:dyDescent="0.2">
      <c r="A93" s="118"/>
      <c r="B93" s="118"/>
      <c r="C93" s="99"/>
      <c r="D93" s="119"/>
      <c r="E93" s="99"/>
      <c r="F93" s="99"/>
      <c r="G93" s="99"/>
      <c r="H93" s="99"/>
      <c r="I93" s="99"/>
      <c r="J93" s="99"/>
      <c r="K93" s="99"/>
      <c r="L93" s="99"/>
      <c r="M93" s="99"/>
      <c r="N93" s="99"/>
      <c r="O93" s="99"/>
      <c r="P93" s="99"/>
      <c r="Q93" s="99"/>
      <c r="R93" s="99"/>
      <c r="S93" s="99"/>
      <c r="T93" s="99"/>
      <c r="U93" s="99"/>
      <c r="V93" s="99"/>
      <c r="W93" s="99"/>
      <c r="X93" s="99"/>
      <c r="Y93" s="99"/>
      <c r="Z93" s="66"/>
    </row>
    <row r="94" spans="1:26" ht="12.75" customHeight="1" x14ac:dyDescent="0.2">
      <c r="A94" s="118"/>
      <c r="B94" s="118"/>
      <c r="C94" s="99"/>
      <c r="D94" s="119"/>
      <c r="E94" s="99"/>
      <c r="F94" s="99"/>
      <c r="G94" s="99"/>
      <c r="H94" s="99"/>
      <c r="I94" s="99"/>
      <c r="J94" s="99"/>
      <c r="K94" s="99"/>
      <c r="L94" s="99"/>
      <c r="M94" s="99"/>
      <c r="N94" s="99"/>
      <c r="O94" s="99"/>
      <c r="P94" s="99"/>
      <c r="Q94" s="99"/>
      <c r="R94" s="99"/>
      <c r="S94" s="99"/>
      <c r="T94" s="99"/>
      <c r="U94" s="99"/>
      <c r="V94" s="99"/>
      <c r="W94" s="99"/>
      <c r="X94" s="99"/>
      <c r="Y94" s="99"/>
      <c r="Z94" s="66"/>
    </row>
    <row r="95" spans="1:26" ht="12.75" customHeight="1" x14ac:dyDescent="0.2">
      <c r="A95" s="118"/>
      <c r="B95" s="118"/>
      <c r="C95" s="99"/>
      <c r="D95" s="119"/>
      <c r="E95" s="99"/>
      <c r="F95" s="99"/>
      <c r="G95" s="99"/>
      <c r="H95" s="99"/>
      <c r="I95" s="99"/>
      <c r="J95" s="99"/>
      <c r="K95" s="99"/>
      <c r="L95" s="99"/>
      <c r="M95" s="99"/>
      <c r="N95" s="99"/>
      <c r="O95" s="99"/>
      <c r="P95" s="99"/>
      <c r="Q95" s="99"/>
      <c r="R95" s="99"/>
      <c r="S95" s="99"/>
      <c r="T95" s="99"/>
      <c r="U95" s="99"/>
      <c r="V95" s="99"/>
      <c r="W95" s="99"/>
      <c r="X95" s="99"/>
      <c r="Y95" s="99"/>
      <c r="Z95" s="66"/>
    </row>
    <row r="96" spans="1:26" ht="12.75" customHeight="1" x14ac:dyDescent="0.2">
      <c r="A96" s="118"/>
      <c r="B96" s="118"/>
      <c r="C96" s="99"/>
      <c r="D96" s="119"/>
      <c r="E96" s="99"/>
      <c r="F96" s="99"/>
      <c r="G96" s="99"/>
      <c r="H96" s="99"/>
      <c r="I96" s="99"/>
      <c r="J96" s="99"/>
      <c r="K96" s="99"/>
      <c r="L96" s="99"/>
      <c r="M96" s="99"/>
      <c r="N96" s="99"/>
      <c r="O96" s="99"/>
      <c r="P96" s="99"/>
      <c r="Q96" s="99"/>
      <c r="R96" s="99"/>
      <c r="S96" s="99"/>
      <c r="T96" s="99"/>
      <c r="U96" s="99"/>
      <c r="V96" s="99"/>
      <c r="W96" s="99"/>
      <c r="X96" s="99"/>
      <c r="Y96" s="99"/>
      <c r="Z96" s="66"/>
    </row>
    <row r="97" spans="1:26" ht="12.75" customHeight="1" x14ac:dyDescent="0.2">
      <c r="A97" s="118"/>
      <c r="B97" s="118"/>
      <c r="C97" s="99"/>
      <c r="D97" s="119"/>
      <c r="E97" s="99"/>
      <c r="F97" s="99"/>
      <c r="G97" s="99"/>
      <c r="H97" s="99"/>
      <c r="I97" s="99"/>
      <c r="J97" s="99"/>
      <c r="K97" s="99"/>
      <c r="L97" s="99"/>
      <c r="M97" s="99"/>
      <c r="N97" s="99"/>
      <c r="O97" s="99"/>
      <c r="P97" s="99"/>
      <c r="Q97" s="99"/>
      <c r="R97" s="99"/>
      <c r="S97" s="99"/>
      <c r="T97" s="99"/>
      <c r="U97" s="99"/>
      <c r="V97" s="99"/>
      <c r="W97" s="99"/>
      <c r="X97" s="99"/>
      <c r="Y97" s="99"/>
      <c r="Z97" s="66"/>
    </row>
    <row r="98" spans="1:26" ht="12.75" customHeight="1" x14ac:dyDescent="0.2">
      <c r="A98" s="118"/>
      <c r="B98" s="118"/>
      <c r="C98" s="99"/>
      <c r="D98" s="119"/>
      <c r="E98" s="99"/>
      <c r="F98" s="99"/>
      <c r="G98" s="99"/>
      <c r="H98" s="99"/>
      <c r="I98" s="99"/>
      <c r="J98" s="99"/>
      <c r="K98" s="99"/>
      <c r="L98" s="99"/>
      <c r="M98" s="99"/>
      <c r="N98" s="99"/>
      <c r="O98" s="99"/>
      <c r="P98" s="99"/>
      <c r="Q98" s="99"/>
      <c r="R98" s="99"/>
      <c r="S98" s="99"/>
      <c r="T98" s="99"/>
      <c r="U98" s="99"/>
      <c r="V98" s="99"/>
      <c r="W98" s="99"/>
      <c r="X98" s="99"/>
      <c r="Y98" s="99"/>
      <c r="Z98" s="66"/>
    </row>
    <row r="99" spans="1:26" ht="12.75" customHeight="1" x14ac:dyDescent="0.2">
      <c r="A99" s="118"/>
      <c r="B99" s="118"/>
      <c r="C99" s="99"/>
      <c r="D99" s="119"/>
      <c r="E99" s="99"/>
      <c r="F99" s="99"/>
      <c r="G99" s="99"/>
      <c r="H99" s="99"/>
      <c r="I99" s="99"/>
      <c r="J99" s="99"/>
      <c r="K99" s="99"/>
      <c r="L99" s="99"/>
      <c r="M99" s="99"/>
      <c r="N99" s="99"/>
      <c r="O99" s="99"/>
      <c r="P99" s="99"/>
      <c r="Q99" s="99"/>
      <c r="R99" s="99"/>
      <c r="S99" s="99"/>
      <c r="T99" s="99"/>
      <c r="U99" s="99"/>
      <c r="V99" s="99"/>
      <c r="W99" s="99"/>
      <c r="X99" s="99"/>
      <c r="Y99" s="99"/>
      <c r="Z99" s="66"/>
    </row>
    <row r="100" spans="1:26" ht="12.75" customHeight="1" x14ac:dyDescent="0.2">
      <c r="A100" s="118"/>
      <c r="B100" s="118"/>
      <c r="C100" s="99"/>
      <c r="D100" s="119"/>
      <c r="E100" s="99"/>
      <c r="F100" s="99"/>
      <c r="G100" s="99"/>
      <c r="H100" s="99"/>
      <c r="I100" s="99"/>
      <c r="J100" s="99"/>
      <c r="K100" s="99"/>
      <c r="L100" s="99"/>
      <c r="M100" s="99"/>
      <c r="N100" s="99"/>
      <c r="O100" s="99"/>
      <c r="P100" s="99"/>
      <c r="Q100" s="99"/>
      <c r="R100" s="99"/>
      <c r="S100" s="99"/>
      <c r="T100" s="99"/>
      <c r="U100" s="99"/>
      <c r="V100" s="99"/>
      <c r="W100" s="99"/>
      <c r="X100" s="99"/>
      <c r="Y100" s="99"/>
      <c r="Z100" s="66"/>
    </row>
    <row r="101" spans="1:26" ht="12.75" customHeight="1" x14ac:dyDescent="0.2">
      <c r="A101" s="118"/>
      <c r="B101" s="118"/>
      <c r="C101" s="99"/>
      <c r="D101" s="119"/>
      <c r="E101" s="99"/>
      <c r="F101" s="99"/>
      <c r="G101" s="99"/>
      <c r="H101" s="99"/>
      <c r="I101" s="99"/>
      <c r="J101" s="99"/>
      <c r="K101" s="99"/>
      <c r="L101" s="99"/>
      <c r="M101" s="99"/>
      <c r="N101" s="99"/>
      <c r="O101" s="99"/>
      <c r="P101" s="99"/>
      <c r="Q101" s="99"/>
      <c r="R101" s="99"/>
      <c r="S101" s="99"/>
      <c r="T101" s="99"/>
      <c r="U101" s="99"/>
      <c r="V101" s="99"/>
      <c r="W101" s="99"/>
      <c r="X101" s="99"/>
      <c r="Y101" s="99"/>
      <c r="Z101" s="66"/>
    </row>
    <row r="102" spans="1:26" ht="12.75" customHeight="1" x14ac:dyDescent="0.2">
      <c r="A102" s="118"/>
      <c r="B102" s="118"/>
      <c r="C102" s="99"/>
      <c r="D102" s="119"/>
      <c r="E102" s="99"/>
      <c r="F102" s="99"/>
      <c r="G102" s="99"/>
      <c r="H102" s="99"/>
      <c r="I102" s="99"/>
      <c r="J102" s="99"/>
      <c r="K102" s="99"/>
      <c r="L102" s="99"/>
      <c r="M102" s="99"/>
      <c r="N102" s="99"/>
      <c r="O102" s="99"/>
      <c r="P102" s="99"/>
      <c r="Q102" s="99"/>
      <c r="R102" s="99"/>
      <c r="S102" s="99"/>
      <c r="T102" s="99"/>
      <c r="U102" s="99"/>
      <c r="V102" s="99"/>
      <c r="W102" s="99"/>
      <c r="X102" s="99"/>
      <c r="Y102" s="99"/>
      <c r="Z102" s="66"/>
    </row>
    <row r="103" spans="1:26" ht="12.75" customHeight="1" x14ac:dyDescent="0.2">
      <c r="A103" s="118"/>
      <c r="B103" s="118"/>
      <c r="C103" s="99"/>
      <c r="D103" s="119"/>
      <c r="E103" s="99"/>
      <c r="F103" s="99"/>
      <c r="G103" s="99"/>
      <c r="H103" s="99"/>
      <c r="I103" s="99"/>
      <c r="J103" s="99"/>
      <c r="K103" s="99"/>
      <c r="L103" s="99"/>
      <c r="M103" s="99"/>
      <c r="N103" s="99"/>
      <c r="O103" s="99"/>
      <c r="P103" s="99"/>
      <c r="Q103" s="99"/>
      <c r="R103" s="99"/>
      <c r="S103" s="99"/>
      <c r="T103" s="99"/>
      <c r="U103" s="99"/>
      <c r="V103" s="99"/>
      <c r="W103" s="99"/>
      <c r="X103" s="99"/>
      <c r="Y103" s="99"/>
      <c r="Z103" s="66"/>
    </row>
    <row r="104" spans="1:26" ht="12.75" customHeight="1" x14ac:dyDescent="0.2">
      <c r="A104" s="118"/>
      <c r="B104" s="118"/>
      <c r="C104" s="99"/>
      <c r="D104" s="119"/>
      <c r="E104" s="99"/>
      <c r="F104" s="99"/>
      <c r="G104" s="99"/>
      <c r="H104" s="99"/>
      <c r="I104" s="99"/>
      <c r="J104" s="99"/>
      <c r="K104" s="99"/>
      <c r="L104" s="99"/>
      <c r="M104" s="99"/>
      <c r="N104" s="99"/>
      <c r="O104" s="99"/>
      <c r="P104" s="99"/>
      <c r="Q104" s="99"/>
      <c r="R104" s="99"/>
      <c r="S104" s="99"/>
      <c r="T104" s="99"/>
      <c r="U104" s="99"/>
      <c r="V104" s="99"/>
      <c r="W104" s="99"/>
      <c r="X104" s="99"/>
      <c r="Y104" s="99"/>
      <c r="Z104" s="66"/>
    </row>
    <row r="105" spans="1:26" ht="12.75" customHeight="1" x14ac:dyDescent="0.2">
      <c r="A105" s="118"/>
      <c r="B105" s="118"/>
      <c r="C105" s="99"/>
      <c r="D105" s="119"/>
      <c r="E105" s="99"/>
      <c r="F105" s="99"/>
      <c r="G105" s="99"/>
      <c r="H105" s="99"/>
      <c r="I105" s="99"/>
      <c r="J105" s="99"/>
      <c r="K105" s="99"/>
      <c r="L105" s="99"/>
      <c r="M105" s="99"/>
      <c r="N105" s="99"/>
      <c r="O105" s="99"/>
      <c r="P105" s="99"/>
      <c r="Q105" s="99"/>
      <c r="R105" s="99"/>
      <c r="S105" s="99"/>
      <c r="T105" s="99"/>
      <c r="U105" s="99"/>
      <c r="V105" s="99"/>
      <c r="W105" s="99"/>
      <c r="X105" s="99"/>
      <c r="Y105" s="99"/>
      <c r="Z105" s="66"/>
    </row>
    <row r="106" spans="1:26" ht="12.75" customHeight="1" x14ac:dyDescent="0.2">
      <c r="A106" s="118"/>
      <c r="B106" s="118"/>
      <c r="C106" s="99"/>
      <c r="D106" s="119"/>
      <c r="E106" s="99"/>
      <c r="F106" s="99"/>
      <c r="G106" s="99"/>
      <c r="H106" s="99"/>
      <c r="I106" s="99"/>
      <c r="J106" s="99"/>
      <c r="K106" s="99"/>
      <c r="L106" s="99"/>
      <c r="M106" s="99"/>
      <c r="N106" s="99"/>
      <c r="O106" s="99"/>
      <c r="P106" s="99"/>
      <c r="Q106" s="99"/>
      <c r="R106" s="99"/>
      <c r="S106" s="99"/>
      <c r="T106" s="99"/>
      <c r="U106" s="99"/>
      <c r="V106" s="99"/>
      <c r="W106" s="99"/>
      <c r="X106" s="99"/>
      <c r="Y106" s="99"/>
      <c r="Z106" s="66"/>
    </row>
    <row r="107" spans="1:26" ht="12.75" customHeight="1" x14ac:dyDescent="0.2">
      <c r="A107" s="118"/>
      <c r="B107" s="118"/>
      <c r="C107" s="99"/>
      <c r="D107" s="119"/>
      <c r="E107" s="99"/>
      <c r="F107" s="99"/>
      <c r="G107" s="99"/>
      <c r="H107" s="99"/>
      <c r="I107" s="99"/>
      <c r="J107" s="99"/>
      <c r="K107" s="99"/>
      <c r="L107" s="99"/>
      <c r="M107" s="99"/>
      <c r="N107" s="99"/>
      <c r="O107" s="99"/>
      <c r="P107" s="99"/>
      <c r="Q107" s="99"/>
      <c r="R107" s="99"/>
      <c r="S107" s="99"/>
      <c r="T107" s="99"/>
      <c r="U107" s="99"/>
      <c r="V107" s="99"/>
      <c r="W107" s="99"/>
      <c r="X107" s="99"/>
      <c r="Y107" s="99"/>
      <c r="Z107" s="66"/>
    </row>
    <row r="108" spans="1:26" ht="12.75" customHeight="1" x14ac:dyDescent="0.2">
      <c r="A108" s="118"/>
      <c r="B108" s="118"/>
      <c r="C108" s="99"/>
      <c r="D108" s="119"/>
      <c r="E108" s="99"/>
      <c r="F108" s="99"/>
      <c r="G108" s="99"/>
      <c r="H108" s="99"/>
      <c r="I108" s="99"/>
      <c r="J108" s="99"/>
      <c r="K108" s="99"/>
      <c r="L108" s="99"/>
      <c r="M108" s="99"/>
      <c r="N108" s="99"/>
      <c r="O108" s="99"/>
      <c r="P108" s="99"/>
      <c r="Q108" s="99"/>
      <c r="R108" s="99"/>
      <c r="S108" s="99"/>
      <c r="T108" s="99"/>
      <c r="U108" s="99"/>
      <c r="V108" s="99"/>
      <c r="W108" s="99"/>
      <c r="X108" s="99"/>
      <c r="Y108" s="99"/>
      <c r="Z108" s="66"/>
    </row>
    <row r="109" spans="1:26" ht="12.75" customHeight="1" x14ac:dyDescent="0.2">
      <c r="A109" s="118"/>
      <c r="B109" s="118"/>
      <c r="C109" s="99"/>
      <c r="D109" s="119"/>
      <c r="E109" s="99"/>
      <c r="F109" s="99"/>
      <c r="G109" s="99"/>
      <c r="H109" s="99"/>
      <c r="I109" s="99"/>
      <c r="J109" s="99"/>
      <c r="K109" s="99"/>
      <c r="L109" s="99"/>
      <c r="M109" s="99"/>
      <c r="N109" s="99"/>
      <c r="O109" s="99"/>
      <c r="P109" s="99"/>
      <c r="Q109" s="99"/>
      <c r="R109" s="99"/>
      <c r="S109" s="99"/>
      <c r="T109" s="99"/>
      <c r="U109" s="99"/>
      <c r="V109" s="99"/>
      <c r="W109" s="99"/>
      <c r="X109" s="99"/>
      <c r="Y109" s="99"/>
      <c r="Z109" s="66"/>
    </row>
    <row r="110" spans="1:26" ht="12.75" customHeight="1" x14ac:dyDescent="0.2">
      <c r="A110" s="118"/>
      <c r="B110" s="118"/>
      <c r="C110" s="99"/>
      <c r="D110" s="119"/>
      <c r="E110" s="99"/>
      <c r="F110" s="99"/>
      <c r="G110" s="99"/>
      <c r="H110" s="99"/>
      <c r="I110" s="99"/>
      <c r="J110" s="99"/>
      <c r="K110" s="99"/>
      <c r="L110" s="99"/>
      <c r="M110" s="99"/>
      <c r="N110" s="99"/>
      <c r="O110" s="99"/>
      <c r="P110" s="99"/>
      <c r="Q110" s="99"/>
      <c r="R110" s="99"/>
      <c r="S110" s="99"/>
      <c r="T110" s="99"/>
      <c r="U110" s="99"/>
      <c r="V110" s="99"/>
      <c r="W110" s="99"/>
      <c r="X110" s="99"/>
      <c r="Y110" s="99"/>
      <c r="Z110" s="66"/>
    </row>
    <row r="111" spans="1:26" ht="12.75" customHeight="1" x14ac:dyDescent="0.2">
      <c r="A111" s="118"/>
      <c r="B111" s="118"/>
      <c r="C111" s="99"/>
      <c r="D111" s="119"/>
      <c r="E111" s="99"/>
      <c r="F111" s="99"/>
      <c r="G111" s="99"/>
      <c r="H111" s="99"/>
      <c r="I111" s="99"/>
      <c r="J111" s="99"/>
      <c r="K111" s="99"/>
      <c r="L111" s="99"/>
      <c r="M111" s="99"/>
      <c r="N111" s="99"/>
      <c r="O111" s="99"/>
      <c r="P111" s="99"/>
      <c r="Q111" s="99"/>
      <c r="R111" s="99"/>
      <c r="S111" s="99"/>
      <c r="T111" s="99"/>
      <c r="U111" s="99"/>
      <c r="V111" s="99"/>
      <c r="W111" s="99"/>
      <c r="X111" s="99"/>
      <c r="Y111" s="99"/>
      <c r="Z111" s="66"/>
    </row>
    <row r="112" spans="1:26" ht="12.75" customHeight="1" x14ac:dyDescent="0.2">
      <c r="A112" s="118"/>
      <c r="B112" s="118"/>
      <c r="C112" s="99"/>
      <c r="D112" s="119"/>
      <c r="E112" s="99"/>
      <c r="F112" s="99"/>
      <c r="G112" s="99"/>
      <c r="H112" s="99"/>
      <c r="I112" s="99"/>
      <c r="J112" s="99"/>
      <c r="K112" s="99"/>
      <c r="L112" s="99"/>
      <c r="M112" s="99"/>
      <c r="N112" s="99"/>
      <c r="O112" s="99"/>
      <c r="P112" s="99"/>
      <c r="Q112" s="99"/>
      <c r="R112" s="99"/>
      <c r="S112" s="99"/>
      <c r="T112" s="99"/>
      <c r="U112" s="99"/>
      <c r="V112" s="99"/>
      <c r="W112" s="99"/>
      <c r="X112" s="99"/>
      <c r="Y112" s="99"/>
      <c r="Z112" s="66"/>
    </row>
    <row r="113" spans="1:26" ht="12.75" customHeight="1" x14ac:dyDescent="0.2">
      <c r="A113" s="118"/>
      <c r="B113" s="118"/>
      <c r="C113" s="99"/>
      <c r="D113" s="119"/>
      <c r="E113" s="99"/>
      <c r="F113" s="99"/>
      <c r="G113" s="99"/>
      <c r="H113" s="99"/>
      <c r="I113" s="99"/>
      <c r="J113" s="99"/>
      <c r="K113" s="99"/>
      <c r="L113" s="99"/>
      <c r="M113" s="99"/>
      <c r="N113" s="99"/>
      <c r="O113" s="99"/>
      <c r="P113" s="99"/>
      <c r="Q113" s="99"/>
      <c r="R113" s="99"/>
      <c r="S113" s="99"/>
      <c r="T113" s="99"/>
      <c r="U113" s="99"/>
      <c r="V113" s="99"/>
      <c r="W113" s="99"/>
      <c r="X113" s="99"/>
      <c r="Y113" s="99"/>
      <c r="Z113" s="66"/>
    </row>
    <row r="114" spans="1:26" ht="12.75" customHeight="1" x14ac:dyDescent="0.2">
      <c r="A114" s="118"/>
      <c r="B114" s="118"/>
      <c r="C114" s="99"/>
      <c r="D114" s="119"/>
      <c r="E114" s="99"/>
      <c r="F114" s="99"/>
      <c r="G114" s="99"/>
      <c r="H114" s="99"/>
      <c r="I114" s="99"/>
      <c r="J114" s="99"/>
      <c r="K114" s="99"/>
      <c r="L114" s="99"/>
      <c r="M114" s="99"/>
      <c r="N114" s="99"/>
      <c r="O114" s="99"/>
      <c r="P114" s="99"/>
      <c r="Q114" s="99"/>
      <c r="R114" s="99"/>
      <c r="S114" s="99"/>
      <c r="T114" s="99"/>
      <c r="U114" s="99"/>
      <c r="V114" s="99"/>
      <c r="W114" s="99"/>
      <c r="X114" s="99"/>
      <c r="Y114" s="99"/>
      <c r="Z114" s="66"/>
    </row>
    <row r="115" spans="1:26" ht="12.75" customHeight="1" x14ac:dyDescent="0.2">
      <c r="A115" s="118"/>
      <c r="B115" s="118"/>
      <c r="C115" s="99"/>
      <c r="D115" s="119"/>
      <c r="E115" s="99"/>
      <c r="F115" s="99"/>
      <c r="G115" s="99"/>
      <c r="H115" s="99"/>
      <c r="I115" s="99"/>
      <c r="J115" s="99"/>
      <c r="K115" s="99"/>
      <c r="L115" s="99"/>
      <c r="M115" s="99"/>
      <c r="N115" s="99"/>
      <c r="O115" s="99"/>
      <c r="P115" s="99"/>
      <c r="Q115" s="99"/>
      <c r="R115" s="99"/>
      <c r="S115" s="99"/>
      <c r="T115" s="99"/>
      <c r="U115" s="99"/>
      <c r="V115" s="99"/>
      <c r="W115" s="99"/>
      <c r="X115" s="99"/>
      <c r="Y115" s="99"/>
      <c r="Z115" s="66"/>
    </row>
    <row r="116" spans="1:26" ht="12.75" customHeight="1" x14ac:dyDescent="0.2">
      <c r="A116" s="118"/>
      <c r="B116" s="118"/>
      <c r="C116" s="99"/>
      <c r="D116" s="119"/>
      <c r="E116" s="99"/>
      <c r="F116" s="99"/>
      <c r="G116" s="99"/>
      <c r="H116" s="99"/>
      <c r="I116" s="99"/>
      <c r="J116" s="99"/>
      <c r="K116" s="99"/>
      <c r="L116" s="99"/>
      <c r="M116" s="99"/>
      <c r="N116" s="99"/>
      <c r="O116" s="99"/>
      <c r="P116" s="99"/>
      <c r="Q116" s="99"/>
      <c r="R116" s="99"/>
      <c r="S116" s="99"/>
      <c r="T116" s="99"/>
      <c r="U116" s="99"/>
      <c r="V116" s="99"/>
      <c r="W116" s="99"/>
      <c r="X116" s="99"/>
      <c r="Y116" s="99"/>
      <c r="Z116" s="66"/>
    </row>
    <row r="117" spans="1:26" ht="12.75" customHeight="1" x14ac:dyDescent="0.2">
      <c r="A117" s="118"/>
      <c r="B117" s="118"/>
      <c r="C117" s="99"/>
      <c r="D117" s="119"/>
      <c r="E117" s="99"/>
      <c r="F117" s="99"/>
      <c r="G117" s="99"/>
      <c r="H117" s="99"/>
      <c r="I117" s="99"/>
      <c r="J117" s="99"/>
      <c r="K117" s="99"/>
      <c r="L117" s="99"/>
      <c r="M117" s="99"/>
      <c r="N117" s="99"/>
      <c r="O117" s="99"/>
      <c r="P117" s="99"/>
      <c r="Q117" s="99"/>
      <c r="R117" s="99"/>
      <c r="S117" s="99"/>
      <c r="T117" s="99"/>
      <c r="U117" s="99"/>
      <c r="V117" s="99"/>
      <c r="W117" s="99"/>
      <c r="X117" s="99"/>
      <c r="Y117" s="99"/>
      <c r="Z117" s="66"/>
    </row>
    <row r="118" spans="1:26" ht="12.75" customHeight="1" x14ac:dyDescent="0.2">
      <c r="A118" s="118"/>
      <c r="B118" s="118"/>
      <c r="C118" s="99"/>
      <c r="D118" s="119"/>
      <c r="E118" s="99"/>
      <c r="F118" s="99"/>
      <c r="G118" s="99"/>
      <c r="H118" s="99"/>
      <c r="I118" s="99"/>
      <c r="J118" s="99"/>
      <c r="K118" s="99"/>
      <c r="L118" s="99"/>
      <c r="M118" s="99"/>
      <c r="N118" s="99"/>
      <c r="O118" s="99"/>
      <c r="P118" s="99"/>
      <c r="Q118" s="99"/>
      <c r="R118" s="99"/>
      <c r="S118" s="99"/>
      <c r="T118" s="99"/>
      <c r="U118" s="99"/>
      <c r="V118" s="99"/>
      <c r="W118" s="99"/>
      <c r="X118" s="99"/>
      <c r="Y118" s="99"/>
      <c r="Z118" s="66"/>
    </row>
    <row r="119" spans="1:26" ht="12.75" customHeight="1" x14ac:dyDescent="0.2">
      <c r="A119" s="118"/>
      <c r="B119" s="118"/>
      <c r="C119" s="99"/>
      <c r="D119" s="119"/>
      <c r="E119" s="99"/>
      <c r="F119" s="99"/>
      <c r="G119" s="99"/>
      <c r="H119" s="99"/>
      <c r="I119" s="99"/>
      <c r="J119" s="99"/>
      <c r="K119" s="99"/>
      <c r="L119" s="99"/>
      <c r="M119" s="99"/>
      <c r="N119" s="99"/>
      <c r="O119" s="99"/>
      <c r="P119" s="99"/>
      <c r="Q119" s="99"/>
      <c r="R119" s="99"/>
      <c r="S119" s="99"/>
      <c r="T119" s="99"/>
      <c r="U119" s="99"/>
      <c r="V119" s="99"/>
      <c r="W119" s="99"/>
      <c r="X119" s="99"/>
      <c r="Y119" s="99"/>
      <c r="Z119" s="66"/>
    </row>
    <row r="120" spans="1:26" ht="12.75" customHeight="1" x14ac:dyDescent="0.2">
      <c r="A120" s="118"/>
      <c r="B120" s="118"/>
      <c r="C120" s="99"/>
      <c r="D120" s="119"/>
      <c r="E120" s="99"/>
      <c r="F120" s="99"/>
      <c r="G120" s="99"/>
      <c r="H120" s="99"/>
      <c r="I120" s="99"/>
      <c r="J120" s="99"/>
      <c r="K120" s="99"/>
      <c r="L120" s="99"/>
      <c r="M120" s="99"/>
      <c r="N120" s="99"/>
      <c r="O120" s="99"/>
      <c r="P120" s="99"/>
      <c r="Q120" s="99"/>
      <c r="R120" s="99"/>
      <c r="S120" s="99"/>
      <c r="T120" s="99"/>
      <c r="U120" s="99"/>
      <c r="V120" s="99"/>
      <c r="W120" s="99"/>
      <c r="X120" s="99"/>
      <c r="Y120" s="99"/>
      <c r="Z120" s="66"/>
    </row>
    <row r="121" spans="1:26" ht="12.75" customHeight="1" x14ac:dyDescent="0.2">
      <c r="A121" s="118"/>
      <c r="B121" s="118"/>
      <c r="C121" s="99"/>
      <c r="D121" s="119"/>
      <c r="E121" s="99"/>
      <c r="F121" s="99"/>
      <c r="G121" s="99"/>
      <c r="H121" s="99"/>
      <c r="I121" s="99"/>
      <c r="J121" s="99"/>
      <c r="K121" s="99"/>
      <c r="L121" s="99"/>
      <c r="M121" s="99"/>
      <c r="N121" s="99"/>
      <c r="O121" s="99"/>
      <c r="P121" s="99"/>
      <c r="Q121" s="99"/>
      <c r="R121" s="99"/>
      <c r="S121" s="99"/>
      <c r="T121" s="99"/>
      <c r="U121" s="99"/>
      <c r="V121" s="99"/>
      <c r="W121" s="99"/>
      <c r="X121" s="99"/>
      <c r="Y121" s="99"/>
      <c r="Z121" s="66"/>
    </row>
    <row r="122" spans="1:26" ht="12.75" customHeight="1" x14ac:dyDescent="0.2">
      <c r="A122" s="118"/>
      <c r="B122" s="118"/>
      <c r="C122" s="99"/>
      <c r="D122" s="119"/>
      <c r="E122" s="99"/>
      <c r="F122" s="99"/>
      <c r="G122" s="99"/>
      <c r="H122" s="99"/>
      <c r="I122" s="99"/>
      <c r="J122" s="99"/>
      <c r="K122" s="99"/>
      <c r="L122" s="99"/>
      <c r="M122" s="99"/>
      <c r="N122" s="99"/>
      <c r="O122" s="99"/>
      <c r="P122" s="99"/>
      <c r="Q122" s="99"/>
      <c r="R122" s="99"/>
      <c r="S122" s="99"/>
      <c r="T122" s="99"/>
      <c r="U122" s="99"/>
      <c r="V122" s="99"/>
      <c r="W122" s="99"/>
      <c r="X122" s="99"/>
      <c r="Y122" s="99"/>
      <c r="Z122" s="66"/>
    </row>
    <row r="123" spans="1:26" ht="12.75" customHeight="1" x14ac:dyDescent="0.2">
      <c r="A123" s="118"/>
      <c r="B123" s="118"/>
      <c r="C123" s="99"/>
      <c r="D123" s="119"/>
      <c r="E123" s="99"/>
      <c r="F123" s="99"/>
      <c r="G123" s="99"/>
      <c r="H123" s="99"/>
      <c r="I123" s="99"/>
      <c r="J123" s="99"/>
      <c r="K123" s="99"/>
      <c r="L123" s="99"/>
      <c r="M123" s="99"/>
      <c r="N123" s="99"/>
      <c r="O123" s="99"/>
      <c r="P123" s="99"/>
      <c r="Q123" s="99"/>
      <c r="R123" s="99"/>
      <c r="S123" s="99"/>
      <c r="T123" s="99"/>
      <c r="U123" s="99"/>
      <c r="V123" s="99"/>
      <c r="W123" s="99"/>
      <c r="X123" s="99"/>
      <c r="Y123" s="99"/>
      <c r="Z123" s="66"/>
    </row>
    <row r="124" spans="1:26" ht="12.75" customHeight="1" x14ac:dyDescent="0.2">
      <c r="A124" s="118"/>
      <c r="B124" s="118"/>
      <c r="C124" s="99"/>
      <c r="D124" s="119"/>
      <c r="E124" s="99"/>
      <c r="F124" s="99"/>
      <c r="G124" s="99"/>
      <c r="H124" s="99"/>
      <c r="I124" s="99"/>
      <c r="J124" s="99"/>
      <c r="K124" s="99"/>
      <c r="L124" s="99"/>
      <c r="M124" s="99"/>
      <c r="N124" s="99"/>
      <c r="O124" s="99"/>
      <c r="P124" s="99"/>
      <c r="Q124" s="99"/>
      <c r="R124" s="99"/>
      <c r="S124" s="99"/>
      <c r="T124" s="99"/>
      <c r="U124" s="99"/>
      <c r="V124" s="99"/>
      <c r="W124" s="99"/>
      <c r="X124" s="99"/>
      <c r="Y124" s="99"/>
      <c r="Z124" s="66"/>
    </row>
    <row r="125" spans="1:26" ht="12.75" customHeight="1" x14ac:dyDescent="0.2">
      <c r="A125" s="118"/>
      <c r="B125" s="118"/>
      <c r="C125" s="99"/>
      <c r="D125" s="119"/>
      <c r="E125" s="99"/>
      <c r="F125" s="99"/>
      <c r="G125" s="99"/>
      <c r="H125" s="99"/>
      <c r="I125" s="99"/>
      <c r="J125" s="99"/>
      <c r="K125" s="99"/>
      <c r="L125" s="99"/>
      <c r="M125" s="99"/>
      <c r="N125" s="99"/>
      <c r="O125" s="99"/>
      <c r="P125" s="99"/>
      <c r="Q125" s="99"/>
      <c r="R125" s="99"/>
      <c r="S125" s="99"/>
      <c r="T125" s="99"/>
      <c r="U125" s="99"/>
      <c r="V125" s="99"/>
      <c r="W125" s="99"/>
      <c r="X125" s="99"/>
      <c r="Y125" s="99"/>
      <c r="Z125" s="66"/>
    </row>
    <row r="126" spans="1:26" ht="12.75" customHeight="1" x14ac:dyDescent="0.2">
      <c r="A126" s="118"/>
      <c r="B126" s="118"/>
      <c r="C126" s="99"/>
      <c r="D126" s="119"/>
      <c r="E126" s="99"/>
      <c r="F126" s="99"/>
      <c r="G126" s="99"/>
      <c r="H126" s="99"/>
      <c r="I126" s="99"/>
      <c r="J126" s="99"/>
      <c r="K126" s="99"/>
      <c r="L126" s="99"/>
      <c r="M126" s="99"/>
      <c r="N126" s="99"/>
      <c r="O126" s="99"/>
      <c r="P126" s="99"/>
      <c r="Q126" s="99"/>
      <c r="R126" s="99"/>
      <c r="S126" s="99"/>
      <c r="T126" s="99"/>
      <c r="U126" s="99"/>
      <c r="V126" s="99"/>
      <c r="W126" s="99"/>
      <c r="X126" s="99"/>
      <c r="Y126" s="99"/>
      <c r="Z126" s="66"/>
    </row>
    <row r="127" spans="1:26" ht="12.75" customHeight="1" x14ac:dyDescent="0.2">
      <c r="A127" s="118"/>
      <c r="B127" s="118"/>
      <c r="C127" s="99"/>
      <c r="D127" s="119"/>
      <c r="E127" s="99"/>
      <c r="F127" s="99"/>
      <c r="G127" s="99"/>
      <c r="H127" s="99"/>
      <c r="I127" s="99"/>
      <c r="J127" s="99"/>
      <c r="K127" s="99"/>
      <c r="L127" s="99"/>
      <c r="M127" s="99"/>
      <c r="N127" s="99"/>
      <c r="O127" s="99"/>
      <c r="P127" s="99"/>
      <c r="Q127" s="99"/>
      <c r="R127" s="99"/>
      <c r="S127" s="99"/>
      <c r="T127" s="99"/>
      <c r="U127" s="99"/>
      <c r="V127" s="99"/>
      <c r="W127" s="99"/>
      <c r="X127" s="99"/>
      <c r="Y127" s="99"/>
      <c r="Z127" s="66"/>
    </row>
    <row r="128" spans="1:26" ht="12.75" customHeight="1" x14ac:dyDescent="0.2">
      <c r="A128" s="118"/>
      <c r="B128" s="118"/>
      <c r="C128" s="99"/>
      <c r="D128" s="119"/>
      <c r="E128" s="99"/>
      <c r="F128" s="99"/>
      <c r="G128" s="99"/>
      <c r="H128" s="99"/>
      <c r="I128" s="99"/>
      <c r="J128" s="99"/>
      <c r="K128" s="99"/>
      <c r="L128" s="99"/>
      <c r="M128" s="99"/>
      <c r="N128" s="99"/>
      <c r="O128" s="99"/>
      <c r="P128" s="99"/>
      <c r="Q128" s="99"/>
      <c r="R128" s="99"/>
      <c r="S128" s="99"/>
      <c r="T128" s="99"/>
      <c r="U128" s="99"/>
      <c r="V128" s="99"/>
      <c r="W128" s="99"/>
      <c r="X128" s="99"/>
      <c r="Y128" s="99"/>
      <c r="Z128" s="66"/>
    </row>
    <row r="129" spans="1:26" ht="12.75" customHeight="1" x14ac:dyDescent="0.2">
      <c r="A129" s="118"/>
      <c r="B129" s="118"/>
      <c r="C129" s="99"/>
      <c r="D129" s="119"/>
      <c r="E129" s="99"/>
      <c r="F129" s="99"/>
      <c r="G129" s="99"/>
      <c r="H129" s="99"/>
      <c r="I129" s="99"/>
      <c r="J129" s="99"/>
      <c r="K129" s="99"/>
      <c r="L129" s="99"/>
      <c r="M129" s="99"/>
      <c r="N129" s="99"/>
      <c r="O129" s="99"/>
      <c r="P129" s="99"/>
      <c r="Q129" s="99"/>
      <c r="R129" s="99"/>
      <c r="S129" s="99"/>
      <c r="T129" s="99"/>
      <c r="U129" s="99"/>
      <c r="V129" s="99"/>
      <c r="W129" s="99"/>
      <c r="X129" s="99"/>
      <c r="Y129" s="99"/>
      <c r="Z129" s="66"/>
    </row>
    <row r="130" spans="1:26" ht="12.75" customHeight="1" x14ac:dyDescent="0.2">
      <c r="A130" s="118"/>
      <c r="B130" s="118"/>
      <c r="C130" s="99"/>
      <c r="D130" s="119"/>
      <c r="E130" s="99"/>
      <c r="F130" s="99"/>
      <c r="G130" s="99"/>
      <c r="H130" s="99"/>
      <c r="I130" s="99"/>
      <c r="J130" s="99"/>
      <c r="K130" s="99"/>
      <c r="L130" s="99"/>
      <c r="M130" s="99"/>
      <c r="N130" s="99"/>
      <c r="O130" s="99"/>
      <c r="P130" s="99"/>
      <c r="Q130" s="99"/>
      <c r="R130" s="99"/>
      <c r="S130" s="99"/>
      <c r="T130" s="99"/>
      <c r="U130" s="99"/>
      <c r="V130" s="99"/>
      <c r="W130" s="99"/>
      <c r="X130" s="99"/>
      <c r="Y130" s="99"/>
      <c r="Z130" s="66"/>
    </row>
    <row r="131" spans="1:26" ht="12.75" customHeight="1" x14ac:dyDescent="0.2">
      <c r="A131" s="118"/>
      <c r="B131" s="118"/>
      <c r="C131" s="99"/>
      <c r="D131" s="119"/>
      <c r="E131" s="99"/>
      <c r="F131" s="99"/>
      <c r="G131" s="99"/>
      <c r="H131" s="99"/>
      <c r="I131" s="99"/>
      <c r="J131" s="99"/>
      <c r="K131" s="99"/>
      <c r="L131" s="99"/>
      <c r="M131" s="99"/>
      <c r="N131" s="99"/>
      <c r="O131" s="99"/>
      <c r="P131" s="99"/>
      <c r="Q131" s="99"/>
      <c r="R131" s="99"/>
      <c r="S131" s="99"/>
      <c r="T131" s="99"/>
      <c r="U131" s="99"/>
      <c r="V131" s="99"/>
      <c r="W131" s="99"/>
      <c r="X131" s="99"/>
      <c r="Y131" s="99"/>
      <c r="Z131" s="66"/>
    </row>
    <row r="132" spans="1:26" ht="12.75" customHeight="1" x14ac:dyDescent="0.2">
      <c r="A132" s="118"/>
      <c r="B132" s="118"/>
      <c r="C132" s="99"/>
      <c r="D132" s="119"/>
      <c r="E132" s="99"/>
      <c r="F132" s="99"/>
      <c r="G132" s="99"/>
      <c r="H132" s="99"/>
      <c r="I132" s="99"/>
      <c r="J132" s="99"/>
      <c r="K132" s="99"/>
      <c r="L132" s="99"/>
      <c r="M132" s="99"/>
      <c r="N132" s="99"/>
      <c r="O132" s="99"/>
      <c r="P132" s="99"/>
      <c r="Q132" s="99"/>
      <c r="R132" s="99"/>
      <c r="S132" s="99"/>
      <c r="T132" s="99"/>
      <c r="U132" s="99"/>
      <c r="V132" s="99"/>
      <c r="W132" s="99"/>
      <c r="X132" s="99"/>
      <c r="Y132" s="99"/>
      <c r="Z132" s="66"/>
    </row>
    <row r="133" spans="1:26" ht="12.75" customHeight="1" x14ac:dyDescent="0.2">
      <c r="A133" s="118"/>
      <c r="B133" s="118"/>
      <c r="C133" s="99"/>
      <c r="D133" s="119"/>
      <c r="E133" s="99"/>
      <c r="F133" s="99"/>
      <c r="G133" s="99"/>
      <c r="H133" s="99"/>
      <c r="I133" s="99"/>
      <c r="J133" s="99"/>
      <c r="K133" s="99"/>
      <c r="L133" s="99"/>
      <c r="M133" s="99"/>
      <c r="N133" s="99"/>
      <c r="O133" s="99"/>
      <c r="P133" s="99"/>
      <c r="Q133" s="99"/>
      <c r="R133" s="99"/>
      <c r="S133" s="99"/>
      <c r="T133" s="99"/>
      <c r="U133" s="99"/>
      <c r="V133" s="99"/>
      <c r="W133" s="99"/>
      <c r="X133" s="99"/>
      <c r="Y133" s="99"/>
      <c r="Z133" s="66"/>
    </row>
    <row r="134" spans="1:26" ht="12.75" customHeight="1" x14ac:dyDescent="0.2">
      <c r="A134" s="118"/>
      <c r="B134" s="118"/>
      <c r="C134" s="99"/>
      <c r="D134" s="119"/>
      <c r="E134" s="99"/>
      <c r="F134" s="99"/>
      <c r="G134" s="99"/>
      <c r="H134" s="99"/>
      <c r="I134" s="99"/>
      <c r="J134" s="99"/>
      <c r="K134" s="99"/>
      <c r="L134" s="99"/>
      <c r="M134" s="99"/>
      <c r="N134" s="99"/>
      <c r="O134" s="99"/>
      <c r="P134" s="99"/>
      <c r="Q134" s="99"/>
      <c r="R134" s="99"/>
      <c r="S134" s="99"/>
      <c r="T134" s="99"/>
      <c r="U134" s="99"/>
      <c r="V134" s="99"/>
      <c r="W134" s="99"/>
      <c r="X134" s="99"/>
      <c r="Y134" s="99"/>
      <c r="Z134" s="66"/>
    </row>
    <row r="135" spans="1:26" ht="12.75" customHeight="1" x14ac:dyDescent="0.2">
      <c r="A135" s="118"/>
      <c r="B135" s="118"/>
      <c r="C135" s="99"/>
      <c r="D135" s="119"/>
      <c r="E135" s="99"/>
      <c r="F135" s="99"/>
      <c r="G135" s="99"/>
      <c r="H135" s="99"/>
      <c r="I135" s="99"/>
      <c r="J135" s="99"/>
      <c r="K135" s="99"/>
      <c r="L135" s="99"/>
      <c r="M135" s="99"/>
      <c r="N135" s="99"/>
      <c r="O135" s="99"/>
      <c r="P135" s="99"/>
      <c r="Q135" s="99"/>
      <c r="R135" s="99"/>
      <c r="S135" s="99"/>
      <c r="T135" s="99"/>
      <c r="U135" s="99"/>
      <c r="V135" s="99"/>
      <c r="W135" s="99"/>
      <c r="X135" s="99"/>
      <c r="Y135" s="99"/>
      <c r="Z135" s="66"/>
    </row>
    <row r="136" spans="1:26" ht="12.75" customHeight="1" x14ac:dyDescent="0.2">
      <c r="A136" s="118"/>
      <c r="B136" s="118"/>
      <c r="C136" s="99"/>
      <c r="D136" s="119"/>
      <c r="E136" s="99"/>
      <c r="F136" s="99"/>
      <c r="G136" s="99"/>
      <c r="H136" s="99"/>
      <c r="I136" s="99"/>
      <c r="J136" s="99"/>
      <c r="K136" s="99"/>
      <c r="L136" s="99"/>
      <c r="M136" s="99"/>
      <c r="N136" s="99"/>
      <c r="O136" s="99"/>
      <c r="P136" s="99"/>
      <c r="Q136" s="99"/>
      <c r="R136" s="99"/>
      <c r="S136" s="99"/>
      <c r="T136" s="99"/>
      <c r="U136" s="99"/>
      <c r="V136" s="99"/>
      <c r="W136" s="99"/>
      <c r="X136" s="99"/>
      <c r="Y136" s="99"/>
      <c r="Z136" s="66"/>
    </row>
    <row r="137" spans="1:26" ht="12.75" customHeight="1" x14ac:dyDescent="0.2">
      <c r="A137" s="118"/>
      <c r="B137" s="118"/>
      <c r="C137" s="99"/>
      <c r="D137" s="119"/>
      <c r="E137" s="99"/>
      <c r="F137" s="99"/>
      <c r="G137" s="99"/>
      <c r="H137" s="99"/>
      <c r="I137" s="99"/>
      <c r="J137" s="99"/>
      <c r="K137" s="99"/>
      <c r="L137" s="99"/>
      <c r="M137" s="99"/>
      <c r="N137" s="99"/>
      <c r="O137" s="99"/>
      <c r="P137" s="99"/>
      <c r="Q137" s="99"/>
      <c r="R137" s="99"/>
      <c r="S137" s="99"/>
      <c r="T137" s="99"/>
      <c r="U137" s="99"/>
      <c r="V137" s="99"/>
      <c r="W137" s="99"/>
      <c r="X137" s="99"/>
      <c r="Y137" s="99"/>
      <c r="Z137" s="66"/>
    </row>
    <row r="138" spans="1:26" ht="12.75" customHeight="1" x14ac:dyDescent="0.2">
      <c r="A138" s="118"/>
      <c r="B138" s="118"/>
      <c r="C138" s="99"/>
      <c r="D138" s="119"/>
      <c r="E138" s="99"/>
      <c r="F138" s="99"/>
      <c r="G138" s="99"/>
      <c r="H138" s="99"/>
      <c r="I138" s="99"/>
      <c r="J138" s="99"/>
      <c r="K138" s="99"/>
      <c r="L138" s="99"/>
      <c r="M138" s="99"/>
      <c r="N138" s="99"/>
      <c r="O138" s="99"/>
      <c r="P138" s="99"/>
      <c r="Q138" s="99"/>
      <c r="R138" s="99"/>
      <c r="S138" s="99"/>
      <c r="T138" s="99"/>
      <c r="U138" s="99"/>
      <c r="V138" s="99"/>
      <c r="W138" s="99"/>
      <c r="X138" s="99"/>
      <c r="Y138" s="99"/>
      <c r="Z138" s="66"/>
    </row>
    <row r="139" spans="1:26" ht="12.75" customHeight="1" x14ac:dyDescent="0.2">
      <c r="A139" s="118"/>
      <c r="B139" s="118"/>
      <c r="C139" s="99"/>
      <c r="D139" s="119"/>
      <c r="E139" s="99"/>
      <c r="F139" s="99"/>
      <c r="G139" s="99"/>
      <c r="H139" s="99"/>
      <c r="I139" s="99"/>
      <c r="J139" s="99"/>
      <c r="K139" s="99"/>
      <c r="L139" s="99"/>
      <c r="M139" s="99"/>
      <c r="N139" s="99"/>
      <c r="O139" s="99"/>
      <c r="P139" s="99"/>
      <c r="Q139" s="99"/>
      <c r="R139" s="99"/>
      <c r="S139" s="99"/>
      <c r="T139" s="99"/>
      <c r="U139" s="99"/>
      <c r="V139" s="99"/>
      <c r="W139" s="99"/>
      <c r="X139" s="99"/>
      <c r="Y139" s="99"/>
      <c r="Z139" s="66"/>
    </row>
    <row r="140" spans="1:26" ht="12.75" customHeight="1" x14ac:dyDescent="0.2">
      <c r="A140" s="118"/>
      <c r="B140" s="118"/>
      <c r="C140" s="99"/>
      <c r="D140" s="119"/>
      <c r="E140" s="99"/>
      <c r="F140" s="99"/>
      <c r="G140" s="99"/>
      <c r="H140" s="99"/>
      <c r="I140" s="99"/>
      <c r="J140" s="99"/>
      <c r="K140" s="99"/>
      <c r="L140" s="99"/>
      <c r="M140" s="99"/>
      <c r="N140" s="99"/>
      <c r="O140" s="99"/>
      <c r="P140" s="99"/>
      <c r="Q140" s="99"/>
      <c r="R140" s="99"/>
      <c r="S140" s="99"/>
      <c r="T140" s="99"/>
      <c r="U140" s="99"/>
      <c r="V140" s="99"/>
      <c r="W140" s="99"/>
      <c r="X140" s="99"/>
      <c r="Y140" s="99"/>
      <c r="Z140" s="66"/>
    </row>
    <row r="141" spans="1:26" ht="12.75" customHeight="1" x14ac:dyDescent="0.2">
      <c r="A141" s="118"/>
      <c r="B141" s="118"/>
      <c r="C141" s="99"/>
      <c r="D141" s="119"/>
      <c r="E141" s="99"/>
      <c r="F141" s="99"/>
      <c r="G141" s="99"/>
      <c r="H141" s="99"/>
      <c r="I141" s="99"/>
      <c r="J141" s="99"/>
      <c r="K141" s="99"/>
      <c r="L141" s="99"/>
      <c r="M141" s="99"/>
      <c r="N141" s="99"/>
      <c r="O141" s="99"/>
      <c r="P141" s="99"/>
      <c r="Q141" s="99"/>
      <c r="R141" s="99"/>
      <c r="S141" s="99"/>
      <c r="T141" s="99"/>
      <c r="U141" s="99"/>
      <c r="V141" s="99"/>
      <c r="W141" s="99"/>
      <c r="X141" s="99"/>
      <c r="Y141" s="99"/>
      <c r="Z141" s="66"/>
    </row>
    <row r="142" spans="1:26" ht="12.75" customHeight="1" x14ac:dyDescent="0.2">
      <c r="A142" s="118"/>
      <c r="B142" s="118"/>
      <c r="C142" s="99"/>
      <c r="D142" s="119"/>
      <c r="E142" s="99"/>
      <c r="F142" s="99"/>
      <c r="G142" s="99"/>
      <c r="H142" s="99"/>
      <c r="I142" s="99"/>
      <c r="J142" s="99"/>
      <c r="K142" s="99"/>
      <c r="L142" s="99"/>
      <c r="M142" s="99"/>
      <c r="N142" s="99"/>
      <c r="O142" s="99"/>
      <c r="P142" s="99"/>
      <c r="Q142" s="99"/>
      <c r="R142" s="99"/>
      <c r="S142" s="99"/>
      <c r="T142" s="99"/>
      <c r="U142" s="99"/>
      <c r="V142" s="99"/>
      <c r="W142" s="99"/>
      <c r="X142" s="99"/>
      <c r="Y142" s="99"/>
      <c r="Z142" s="66"/>
    </row>
    <row r="143" spans="1:26" ht="12.75" customHeight="1" x14ac:dyDescent="0.2">
      <c r="A143" s="118"/>
      <c r="B143" s="118"/>
      <c r="C143" s="99"/>
      <c r="D143" s="119"/>
      <c r="E143" s="99"/>
      <c r="F143" s="99"/>
      <c r="G143" s="99"/>
      <c r="H143" s="99"/>
      <c r="I143" s="99"/>
      <c r="J143" s="99"/>
      <c r="K143" s="99"/>
      <c r="L143" s="99"/>
      <c r="M143" s="99"/>
      <c r="N143" s="99"/>
      <c r="O143" s="99"/>
      <c r="P143" s="99"/>
      <c r="Q143" s="99"/>
      <c r="R143" s="99"/>
      <c r="S143" s="99"/>
      <c r="T143" s="99"/>
      <c r="U143" s="99"/>
      <c r="V143" s="99"/>
      <c r="W143" s="99"/>
      <c r="X143" s="99"/>
      <c r="Y143" s="99"/>
      <c r="Z143" s="66"/>
    </row>
    <row r="144" spans="1:26" ht="12.75" customHeight="1" x14ac:dyDescent="0.2">
      <c r="A144" s="118"/>
      <c r="B144" s="118"/>
      <c r="C144" s="99"/>
      <c r="D144" s="119"/>
      <c r="E144" s="99"/>
      <c r="F144" s="99"/>
      <c r="G144" s="99"/>
      <c r="H144" s="99"/>
      <c r="I144" s="99"/>
      <c r="J144" s="99"/>
      <c r="K144" s="99"/>
      <c r="L144" s="99"/>
      <c r="M144" s="99"/>
      <c r="N144" s="99"/>
      <c r="O144" s="99"/>
      <c r="P144" s="99"/>
      <c r="Q144" s="99"/>
      <c r="R144" s="99"/>
      <c r="S144" s="99"/>
      <c r="T144" s="99"/>
      <c r="U144" s="99"/>
      <c r="V144" s="99"/>
      <c r="W144" s="99"/>
      <c r="X144" s="99"/>
      <c r="Y144" s="99"/>
      <c r="Z144" s="66"/>
    </row>
    <row r="145" spans="1:26" ht="12.75" customHeight="1" x14ac:dyDescent="0.2">
      <c r="A145" s="118"/>
      <c r="B145" s="118"/>
      <c r="C145" s="99"/>
      <c r="D145" s="119"/>
      <c r="E145" s="99"/>
      <c r="F145" s="99"/>
      <c r="G145" s="99"/>
      <c r="H145" s="99"/>
      <c r="I145" s="99"/>
      <c r="J145" s="99"/>
      <c r="K145" s="99"/>
      <c r="L145" s="99"/>
      <c r="M145" s="99"/>
      <c r="N145" s="99"/>
      <c r="O145" s="99"/>
      <c r="P145" s="99"/>
      <c r="Q145" s="99"/>
      <c r="R145" s="99"/>
      <c r="S145" s="99"/>
      <c r="T145" s="99"/>
      <c r="U145" s="99"/>
      <c r="V145" s="99"/>
      <c r="W145" s="99"/>
      <c r="X145" s="99"/>
      <c r="Y145" s="99"/>
      <c r="Z145" s="66"/>
    </row>
    <row r="146" spans="1:26" ht="12.75" customHeight="1" x14ac:dyDescent="0.2">
      <c r="A146" s="118"/>
      <c r="B146" s="118"/>
      <c r="C146" s="99"/>
      <c r="D146" s="119"/>
      <c r="E146" s="99"/>
      <c r="F146" s="99"/>
      <c r="G146" s="99"/>
      <c r="H146" s="99"/>
      <c r="I146" s="99"/>
      <c r="J146" s="99"/>
      <c r="K146" s="99"/>
      <c r="L146" s="99"/>
      <c r="M146" s="99"/>
      <c r="N146" s="99"/>
      <c r="O146" s="99"/>
      <c r="P146" s="99"/>
      <c r="Q146" s="99"/>
      <c r="R146" s="99"/>
      <c r="S146" s="99"/>
      <c r="T146" s="99"/>
      <c r="U146" s="99"/>
      <c r="V146" s="99"/>
      <c r="W146" s="99"/>
      <c r="X146" s="99"/>
      <c r="Y146" s="99"/>
      <c r="Z146" s="66"/>
    </row>
    <row r="147" spans="1:26" ht="12.75" customHeight="1" x14ac:dyDescent="0.2">
      <c r="A147" s="118"/>
      <c r="B147" s="118"/>
      <c r="C147" s="99"/>
      <c r="D147" s="119"/>
      <c r="E147" s="99"/>
      <c r="F147" s="99"/>
      <c r="G147" s="99"/>
      <c r="H147" s="99"/>
      <c r="I147" s="99"/>
      <c r="J147" s="99"/>
      <c r="K147" s="99"/>
      <c r="L147" s="99"/>
      <c r="M147" s="99"/>
      <c r="N147" s="99"/>
      <c r="O147" s="99"/>
      <c r="P147" s="99"/>
      <c r="Q147" s="99"/>
      <c r="R147" s="99"/>
      <c r="S147" s="99"/>
      <c r="T147" s="99"/>
      <c r="U147" s="99"/>
      <c r="V147" s="99"/>
      <c r="W147" s="99"/>
      <c r="X147" s="99"/>
      <c r="Y147" s="99"/>
      <c r="Z147" s="66"/>
    </row>
    <row r="148" spans="1:26" ht="12.75" customHeight="1" x14ac:dyDescent="0.2">
      <c r="A148" s="118"/>
      <c r="B148" s="118"/>
      <c r="C148" s="99"/>
      <c r="D148" s="119"/>
      <c r="E148" s="99"/>
      <c r="F148" s="99"/>
      <c r="G148" s="99"/>
      <c r="H148" s="99"/>
      <c r="I148" s="99"/>
      <c r="J148" s="99"/>
      <c r="K148" s="99"/>
      <c r="L148" s="99"/>
      <c r="M148" s="99"/>
      <c r="N148" s="99"/>
      <c r="O148" s="99"/>
      <c r="P148" s="99"/>
      <c r="Q148" s="99"/>
      <c r="R148" s="99"/>
      <c r="S148" s="99"/>
      <c r="T148" s="99"/>
      <c r="U148" s="99"/>
      <c r="V148" s="99"/>
      <c r="W148" s="99"/>
      <c r="X148" s="99"/>
      <c r="Y148" s="99"/>
      <c r="Z148" s="66"/>
    </row>
    <row r="149" spans="1:26" ht="12.75" customHeight="1" x14ac:dyDescent="0.2">
      <c r="A149" s="118"/>
      <c r="B149" s="118"/>
      <c r="C149" s="99"/>
      <c r="D149" s="119"/>
      <c r="E149" s="99"/>
      <c r="F149" s="99"/>
      <c r="G149" s="99"/>
      <c r="H149" s="99"/>
      <c r="I149" s="99"/>
      <c r="J149" s="99"/>
      <c r="K149" s="99"/>
      <c r="L149" s="99"/>
      <c r="M149" s="99"/>
      <c r="N149" s="99"/>
      <c r="O149" s="99"/>
      <c r="P149" s="99"/>
      <c r="Q149" s="99"/>
      <c r="R149" s="99"/>
      <c r="S149" s="99"/>
      <c r="T149" s="99"/>
      <c r="U149" s="99"/>
      <c r="V149" s="99"/>
      <c r="W149" s="99"/>
      <c r="X149" s="99"/>
      <c r="Y149" s="99"/>
      <c r="Z149" s="66"/>
    </row>
    <row r="150" spans="1:26" ht="12.75" customHeight="1" x14ac:dyDescent="0.2">
      <c r="A150" s="118"/>
      <c r="B150" s="118"/>
      <c r="C150" s="99"/>
      <c r="D150" s="119"/>
      <c r="E150" s="99"/>
      <c r="F150" s="99"/>
      <c r="G150" s="99"/>
      <c r="H150" s="99"/>
      <c r="I150" s="99"/>
      <c r="J150" s="99"/>
      <c r="K150" s="99"/>
      <c r="L150" s="99"/>
      <c r="M150" s="99"/>
      <c r="N150" s="99"/>
      <c r="O150" s="99"/>
      <c r="P150" s="99"/>
      <c r="Q150" s="99"/>
      <c r="R150" s="99"/>
      <c r="S150" s="99"/>
      <c r="T150" s="99"/>
      <c r="U150" s="99"/>
      <c r="V150" s="99"/>
      <c r="W150" s="99"/>
      <c r="X150" s="99"/>
      <c r="Y150" s="99"/>
      <c r="Z150" s="66"/>
    </row>
    <row r="151" spans="1:26" ht="12.75" customHeight="1" x14ac:dyDescent="0.2">
      <c r="A151" s="118"/>
      <c r="B151" s="118"/>
      <c r="C151" s="99"/>
      <c r="D151" s="119"/>
      <c r="E151" s="99"/>
      <c r="F151" s="99"/>
      <c r="G151" s="99"/>
      <c r="H151" s="99"/>
      <c r="I151" s="99"/>
      <c r="J151" s="99"/>
      <c r="K151" s="99"/>
      <c r="L151" s="99"/>
      <c r="M151" s="99"/>
      <c r="N151" s="99"/>
      <c r="O151" s="99"/>
      <c r="P151" s="99"/>
      <c r="Q151" s="99"/>
      <c r="R151" s="99"/>
      <c r="S151" s="99"/>
      <c r="T151" s="99"/>
      <c r="U151" s="99"/>
      <c r="V151" s="99"/>
      <c r="W151" s="99"/>
      <c r="X151" s="99"/>
      <c r="Y151" s="99"/>
      <c r="Z151" s="66"/>
    </row>
    <row r="152" spans="1:26" ht="12.75" customHeight="1" x14ac:dyDescent="0.2">
      <c r="A152" s="118"/>
      <c r="B152" s="118"/>
      <c r="C152" s="99"/>
      <c r="D152" s="119"/>
      <c r="E152" s="99"/>
      <c r="F152" s="99"/>
      <c r="G152" s="99"/>
      <c r="H152" s="99"/>
      <c r="I152" s="99"/>
      <c r="J152" s="99"/>
      <c r="K152" s="99"/>
      <c r="L152" s="99"/>
      <c r="M152" s="99"/>
      <c r="N152" s="99"/>
      <c r="O152" s="99"/>
      <c r="P152" s="99"/>
      <c r="Q152" s="99"/>
      <c r="R152" s="99"/>
      <c r="S152" s="99"/>
      <c r="T152" s="99"/>
      <c r="U152" s="99"/>
      <c r="V152" s="99"/>
      <c r="W152" s="99"/>
      <c r="X152" s="99"/>
      <c r="Y152" s="99"/>
      <c r="Z152" s="66"/>
    </row>
    <row r="153" spans="1:26" ht="12.75" customHeight="1" x14ac:dyDescent="0.2">
      <c r="A153" s="118"/>
      <c r="B153" s="118"/>
      <c r="C153" s="99"/>
      <c r="D153" s="119"/>
      <c r="E153" s="99"/>
      <c r="F153" s="99"/>
      <c r="G153" s="99"/>
      <c r="H153" s="99"/>
      <c r="I153" s="99"/>
      <c r="J153" s="99"/>
      <c r="K153" s="99"/>
      <c r="L153" s="99"/>
      <c r="M153" s="99"/>
      <c r="N153" s="99"/>
      <c r="O153" s="99"/>
      <c r="P153" s="99"/>
      <c r="Q153" s="99"/>
      <c r="R153" s="99"/>
      <c r="S153" s="99"/>
      <c r="T153" s="99"/>
      <c r="U153" s="99"/>
      <c r="V153" s="99"/>
      <c r="W153" s="99"/>
      <c r="X153" s="99"/>
      <c r="Y153" s="99"/>
      <c r="Z153" s="66"/>
    </row>
    <row r="154" spans="1:26" ht="12.75" customHeight="1" x14ac:dyDescent="0.2">
      <c r="A154" s="118"/>
      <c r="B154" s="118"/>
      <c r="C154" s="99"/>
      <c r="D154" s="119"/>
      <c r="E154" s="99"/>
      <c r="F154" s="99"/>
      <c r="G154" s="99"/>
      <c r="H154" s="99"/>
      <c r="I154" s="99"/>
      <c r="J154" s="99"/>
      <c r="K154" s="99"/>
      <c r="L154" s="99"/>
      <c r="M154" s="99"/>
      <c r="N154" s="99"/>
      <c r="O154" s="99"/>
      <c r="P154" s="99"/>
      <c r="Q154" s="99"/>
      <c r="R154" s="99"/>
      <c r="S154" s="99"/>
      <c r="T154" s="99"/>
      <c r="U154" s="99"/>
      <c r="V154" s="99"/>
      <c r="W154" s="99"/>
      <c r="X154" s="99"/>
      <c r="Y154" s="99"/>
      <c r="Z154" s="66"/>
    </row>
    <row r="155" spans="1:26" ht="12.75" customHeight="1" x14ac:dyDescent="0.2">
      <c r="A155" s="118"/>
      <c r="B155" s="118"/>
      <c r="C155" s="99"/>
      <c r="D155" s="119"/>
      <c r="E155" s="99"/>
      <c r="F155" s="99"/>
      <c r="G155" s="99"/>
      <c r="H155" s="99"/>
      <c r="I155" s="99"/>
      <c r="J155" s="99"/>
      <c r="K155" s="99"/>
      <c r="L155" s="99"/>
      <c r="M155" s="99"/>
      <c r="N155" s="99"/>
      <c r="O155" s="99"/>
      <c r="P155" s="99"/>
      <c r="Q155" s="99"/>
      <c r="R155" s="99"/>
      <c r="S155" s="99"/>
      <c r="T155" s="99"/>
      <c r="U155" s="99"/>
      <c r="V155" s="99"/>
      <c r="W155" s="99"/>
      <c r="X155" s="99"/>
      <c r="Y155" s="99"/>
      <c r="Z155" s="66"/>
    </row>
    <row r="156" spans="1:26" ht="12.75" customHeight="1" x14ac:dyDescent="0.2">
      <c r="A156" s="118"/>
      <c r="B156" s="118"/>
      <c r="C156" s="99"/>
      <c r="D156" s="119"/>
      <c r="E156" s="99"/>
      <c r="F156" s="99"/>
      <c r="G156" s="99"/>
      <c r="H156" s="99"/>
      <c r="I156" s="99"/>
      <c r="J156" s="99"/>
      <c r="K156" s="99"/>
      <c r="L156" s="99"/>
      <c r="M156" s="99"/>
      <c r="N156" s="99"/>
      <c r="O156" s="99"/>
      <c r="P156" s="99"/>
      <c r="Q156" s="99"/>
      <c r="R156" s="99"/>
      <c r="S156" s="99"/>
      <c r="T156" s="99"/>
      <c r="U156" s="99"/>
      <c r="V156" s="99"/>
      <c r="W156" s="99"/>
      <c r="X156" s="99"/>
      <c r="Y156" s="99"/>
      <c r="Z156" s="66"/>
    </row>
    <row r="157" spans="1:26" ht="12.75" customHeight="1" x14ac:dyDescent="0.2">
      <c r="A157" s="118"/>
      <c r="B157" s="118"/>
      <c r="C157" s="99"/>
      <c r="D157" s="119"/>
      <c r="E157" s="99"/>
      <c r="F157" s="99"/>
      <c r="G157" s="99"/>
      <c r="H157" s="99"/>
      <c r="I157" s="99"/>
      <c r="J157" s="99"/>
      <c r="K157" s="99"/>
      <c r="L157" s="99"/>
      <c r="M157" s="99"/>
      <c r="N157" s="99"/>
      <c r="O157" s="99"/>
      <c r="P157" s="99"/>
      <c r="Q157" s="99"/>
      <c r="R157" s="99"/>
      <c r="S157" s="99"/>
      <c r="T157" s="99"/>
      <c r="U157" s="99"/>
      <c r="V157" s="99"/>
      <c r="W157" s="99"/>
      <c r="X157" s="99"/>
      <c r="Y157" s="99"/>
      <c r="Z157" s="66"/>
    </row>
    <row r="158" spans="1:26" ht="12.75" customHeight="1" x14ac:dyDescent="0.2">
      <c r="A158" s="118"/>
      <c r="B158" s="118"/>
      <c r="C158" s="99"/>
      <c r="D158" s="119"/>
      <c r="E158" s="99"/>
      <c r="F158" s="99"/>
      <c r="G158" s="99"/>
      <c r="H158" s="99"/>
      <c r="I158" s="99"/>
      <c r="J158" s="99"/>
      <c r="K158" s="99"/>
      <c r="L158" s="99"/>
      <c r="M158" s="99"/>
      <c r="N158" s="99"/>
      <c r="O158" s="99"/>
      <c r="P158" s="99"/>
      <c r="Q158" s="99"/>
      <c r="R158" s="99"/>
      <c r="S158" s="99"/>
      <c r="T158" s="99"/>
      <c r="U158" s="99"/>
      <c r="V158" s="99"/>
      <c r="W158" s="99"/>
      <c r="X158" s="99"/>
      <c r="Y158" s="99"/>
      <c r="Z158" s="66"/>
    </row>
    <row r="159" spans="1:26" ht="12.75" customHeight="1" x14ac:dyDescent="0.2">
      <c r="A159" s="118"/>
      <c r="B159" s="118"/>
      <c r="C159" s="99"/>
      <c r="D159" s="119"/>
      <c r="E159" s="99"/>
      <c r="F159" s="99"/>
      <c r="G159" s="99"/>
      <c r="H159" s="99"/>
      <c r="I159" s="99"/>
      <c r="J159" s="99"/>
      <c r="K159" s="99"/>
      <c r="L159" s="99"/>
      <c r="M159" s="99"/>
      <c r="N159" s="99"/>
      <c r="O159" s="99"/>
      <c r="P159" s="99"/>
      <c r="Q159" s="99"/>
      <c r="R159" s="99"/>
      <c r="S159" s="99"/>
      <c r="T159" s="99"/>
      <c r="U159" s="99"/>
      <c r="V159" s="99"/>
      <c r="W159" s="99"/>
      <c r="X159" s="99"/>
      <c r="Y159" s="99"/>
      <c r="Z159" s="66"/>
    </row>
    <row r="160" spans="1:26" ht="12.75" customHeight="1" x14ac:dyDescent="0.2">
      <c r="A160" s="118"/>
      <c r="B160" s="118"/>
      <c r="C160" s="99"/>
      <c r="D160" s="119"/>
      <c r="E160" s="99"/>
      <c r="F160" s="99"/>
      <c r="G160" s="99"/>
      <c r="H160" s="99"/>
      <c r="I160" s="99"/>
      <c r="J160" s="99"/>
      <c r="K160" s="99"/>
      <c r="L160" s="99"/>
      <c r="M160" s="99"/>
      <c r="N160" s="99"/>
      <c r="O160" s="99"/>
      <c r="P160" s="99"/>
      <c r="Q160" s="99"/>
      <c r="R160" s="99"/>
      <c r="S160" s="99"/>
      <c r="T160" s="99"/>
      <c r="U160" s="99"/>
      <c r="V160" s="99"/>
      <c r="W160" s="99"/>
      <c r="X160" s="99"/>
      <c r="Y160" s="99"/>
      <c r="Z160" s="66"/>
    </row>
    <row r="161" spans="1:26" ht="12.75" customHeight="1" x14ac:dyDescent="0.2">
      <c r="A161" s="118"/>
      <c r="B161" s="118"/>
      <c r="C161" s="99"/>
      <c r="D161" s="119"/>
      <c r="E161" s="99"/>
      <c r="F161" s="99"/>
      <c r="G161" s="99"/>
      <c r="H161" s="99"/>
      <c r="I161" s="99"/>
      <c r="J161" s="99"/>
      <c r="K161" s="99"/>
      <c r="L161" s="99"/>
      <c r="M161" s="99"/>
      <c r="N161" s="99"/>
      <c r="O161" s="99"/>
      <c r="P161" s="99"/>
      <c r="Q161" s="99"/>
      <c r="R161" s="99"/>
      <c r="S161" s="99"/>
      <c r="T161" s="99"/>
      <c r="U161" s="99"/>
      <c r="V161" s="99"/>
      <c r="W161" s="99"/>
      <c r="X161" s="99"/>
      <c r="Y161" s="99"/>
      <c r="Z161" s="66"/>
    </row>
    <row r="162" spans="1:26" ht="12.75" customHeight="1" x14ac:dyDescent="0.2">
      <c r="A162" s="118"/>
      <c r="B162" s="118"/>
      <c r="C162" s="99"/>
      <c r="D162" s="119"/>
      <c r="E162" s="99"/>
      <c r="F162" s="99"/>
      <c r="G162" s="99"/>
      <c r="H162" s="99"/>
      <c r="I162" s="99"/>
      <c r="J162" s="99"/>
      <c r="K162" s="99"/>
      <c r="L162" s="99"/>
      <c r="M162" s="99"/>
      <c r="N162" s="99"/>
      <c r="O162" s="99"/>
      <c r="P162" s="99"/>
      <c r="Q162" s="99"/>
      <c r="R162" s="99"/>
      <c r="S162" s="99"/>
      <c r="T162" s="99"/>
      <c r="U162" s="99"/>
      <c r="V162" s="99"/>
      <c r="W162" s="99"/>
      <c r="X162" s="99"/>
      <c r="Y162" s="99"/>
      <c r="Z162" s="66"/>
    </row>
    <row r="163" spans="1:26" ht="12.75" customHeight="1" x14ac:dyDescent="0.2">
      <c r="A163" s="118"/>
      <c r="B163" s="118"/>
      <c r="C163" s="99"/>
      <c r="D163" s="119"/>
      <c r="E163" s="99"/>
      <c r="F163" s="99"/>
      <c r="G163" s="99"/>
      <c r="H163" s="99"/>
      <c r="I163" s="99"/>
      <c r="J163" s="99"/>
      <c r="K163" s="99"/>
      <c r="L163" s="99"/>
      <c r="M163" s="99"/>
      <c r="N163" s="99"/>
      <c r="O163" s="99"/>
      <c r="P163" s="99"/>
      <c r="Q163" s="99"/>
      <c r="R163" s="99"/>
      <c r="S163" s="99"/>
      <c r="T163" s="99"/>
      <c r="U163" s="99"/>
      <c r="V163" s="99"/>
      <c r="W163" s="99"/>
      <c r="X163" s="99"/>
      <c r="Y163" s="99"/>
      <c r="Z163" s="66"/>
    </row>
    <row r="164" spans="1:26" ht="12.75" customHeight="1" x14ac:dyDescent="0.2">
      <c r="A164" s="118"/>
      <c r="B164" s="118"/>
      <c r="C164" s="99"/>
      <c r="D164" s="119"/>
      <c r="E164" s="99"/>
      <c r="F164" s="99"/>
      <c r="G164" s="99"/>
      <c r="H164" s="99"/>
      <c r="I164" s="99"/>
      <c r="J164" s="99"/>
      <c r="K164" s="99"/>
      <c r="L164" s="99"/>
      <c r="M164" s="99"/>
      <c r="N164" s="99"/>
      <c r="O164" s="99"/>
      <c r="P164" s="99"/>
      <c r="Q164" s="99"/>
      <c r="R164" s="99"/>
      <c r="S164" s="99"/>
      <c r="T164" s="99"/>
      <c r="U164" s="99"/>
      <c r="V164" s="99"/>
      <c r="W164" s="99"/>
      <c r="X164" s="99"/>
      <c r="Y164" s="99"/>
      <c r="Z164" s="66"/>
    </row>
    <row r="165" spans="1:26" ht="12.75" customHeight="1" x14ac:dyDescent="0.2">
      <c r="A165" s="118"/>
      <c r="B165" s="118"/>
      <c r="C165" s="99"/>
      <c r="D165" s="119"/>
      <c r="E165" s="99"/>
      <c r="F165" s="99"/>
      <c r="G165" s="99"/>
      <c r="H165" s="99"/>
      <c r="I165" s="99"/>
      <c r="J165" s="99"/>
      <c r="K165" s="99"/>
      <c r="L165" s="99"/>
      <c r="M165" s="99"/>
      <c r="N165" s="99"/>
      <c r="O165" s="99"/>
      <c r="P165" s="99"/>
      <c r="Q165" s="99"/>
      <c r="R165" s="99"/>
      <c r="S165" s="99"/>
      <c r="T165" s="99"/>
      <c r="U165" s="99"/>
      <c r="V165" s="99"/>
      <c r="W165" s="99"/>
      <c r="X165" s="99"/>
      <c r="Y165" s="99"/>
      <c r="Z165" s="66"/>
    </row>
    <row r="166" spans="1:26" ht="12.75" customHeight="1" x14ac:dyDescent="0.2">
      <c r="A166" s="118"/>
      <c r="B166" s="118"/>
      <c r="C166" s="99"/>
      <c r="D166" s="119"/>
      <c r="E166" s="99"/>
      <c r="F166" s="99"/>
      <c r="G166" s="99"/>
      <c r="H166" s="99"/>
      <c r="I166" s="99"/>
      <c r="J166" s="99"/>
      <c r="K166" s="99"/>
      <c r="L166" s="99"/>
      <c r="M166" s="99"/>
      <c r="N166" s="99"/>
      <c r="O166" s="99"/>
      <c r="P166" s="99"/>
      <c r="Q166" s="99"/>
      <c r="R166" s="99"/>
      <c r="S166" s="99"/>
      <c r="T166" s="99"/>
      <c r="U166" s="99"/>
      <c r="V166" s="99"/>
      <c r="W166" s="99"/>
      <c r="X166" s="99"/>
      <c r="Y166" s="99"/>
      <c r="Z166" s="66"/>
    </row>
    <row r="167" spans="1:26" ht="12.75" customHeight="1" x14ac:dyDescent="0.2">
      <c r="A167" s="118"/>
      <c r="B167" s="118"/>
      <c r="C167" s="99"/>
      <c r="D167" s="119"/>
      <c r="E167" s="99"/>
      <c r="F167" s="99"/>
      <c r="G167" s="99"/>
      <c r="H167" s="99"/>
      <c r="I167" s="99"/>
      <c r="J167" s="99"/>
      <c r="K167" s="99"/>
      <c r="L167" s="99"/>
      <c r="M167" s="99"/>
      <c r="N167" s="99"/>
      <c r="O167" s="99"/>
      <c r="P167" s="99"/>
      <c r="Q167" s="99"/>
      <c r="R167" s="99"/>
      <c r="S167" s="99"/>
      <c r="T167" s="99"/>
      <c r="U167" s="99"/>
      <c r="V167" s="99"/>
      <c r="W167" s="99"/>
      <c r="X167" s="99"/>
      <c r="Y167" s="99"/>
      <c r="Z167" s="66"/>
    </row>
    <row r="168" spans="1:26" ht="12.75" customHeight="1" x14ac:dyDescent="0.2">
      <c r="A168" s="118"/>
      <c r="B168" s="118"/>
      <c r="C168" s="99"/>
      <c r="D168" s="119"/>
      <c r="E168" s="99"/>
      <c r="F168" s="99"/>
      <c r="G168" s="99"/>
      <c r="H168" s="99"/>
      <c r="I168" s="99"/>
      <c r="J168" s="99"/>
      <c r="K168" s="99"/>
      <c r="L168" s="99"/>
      <c r="M168" s="99"/>
      <c r="N168" s="99"/>
      <c r="O168" s="99"/>
      <c r="P168" s="99"/>
      <c r="Q168" s="99"/>
      <c r="R168" s="99"/>
      <c r="S168" s="99"/>
      <c r="T168" s="99"/>
      <c r="U168" s="99"/>
      <c r="V168" s="99"/>
      <c r="W168" s="99"/>
      <c r="X168" s="99"/>
      <c r="Y168" s="99"/>
      <c r="Z168" s="66"/>
    </row>
    <row r="169" spans="1:26" ht="12.75" customHeight="1" x14ac:dyDescent="0.2">
      <c r="A169" s="118"/>
      <c r="B169" s="118"/>
      <c r="C169" s="99"/>
      <c r="D169" s="119"/>
      <c r="E169" s="99"/>
      <c r="F169" s="99"/>
      <c r="G169" s="99"/>
      <c r="H169" s="99"/>
      <c r="I169" s="99"/>
      <c r="J169" s="99"/>
      <c r="K169" s="99"/>
      <c r="L169" s="99"/>
      <c r="M169" s="99"/>
      <c r="N169" s="99"/>
      <c r="O169" s="99"/>
      <c r="P169" s="99"/>
      <c r="Q169" s="99"/>
      <c r="R169" s="99"/>
      <c r="S169" s="99"/>
      <c r="T169" s="99"/>
      <c r="U169" s="99"/>
      <c r="V169" s="99"/>
      <c r="W169" s="99"/>
      <c r="X169" s="99"/>
      <c r="Y169" s="99"/>
      <c r="Z169" s="66"/>
    </row>
    <row r="170" spans="1:26" ht="12.75" customHeight="1" x14ac:dyDescent="0.2">
      <c r="A170" s="118"/>
      <c r="B170" s="118"/>
      <c r="C170" s="99"/>
      <c r="D170" s="119"/>
      <c r="E170" s="99"/>
      <c r="F170" s="99"/>
      <c r="G170" s="99"/>
      <c r="H170" s="99"/>
      <c r="I170" s="99"/>
      <c r="J170" s="99"/>
      <c r="K170" s="99"/>
      <c r="L170" s="99"/>
      <c r="M170" s="99"/>
      <c r="N170" s="99"/>
      <c r="O170" s="99"/>
      <c r="P170" s="99"/>
      <c r="Q170" s="99"/>
      <c r="R170" s="99"/>
      <c r="S170" s="99"/>
      <c r="T170" s="99"/>
      <c r="U170" s="99"/>
      <c r="V170" s="99"/>
      <c r="W170" s="99"/>
      <c r="X170" s="99"/>
      <c r="Y170" s="99"/>
      <c r="Z170" s="66"/>
    </row>
    <row r="171" spans="1:26" ht="12.75" customHeight="1" x14ac:dyDescent="0.2">
      <c r="A171" s="118"/>
      <c r="B171" s="118"/>
      <c r="C171" s="99"/>
      <c r="D171" s="119"/>
      <c r="E171" s="99"/>
      <c r="F171" s="99"/>
      <c r="G171" s="99"/>
      <c r="H171" s="99"/>
      <c r="I171" s="99"/>
      <c r="J171" s="99"/>
      <c r="K171" s="99"/>
      <c r="L171" s="99"/>
      <c r="M171" s="99"/>
      <c r="N171" s="99"/>
      <c r="O171" s="99"/>
      <c r="P171" s="99"/>
      <c r="Q171" s="99"/>
      <c r="R171" s="99"/>
      <c r="S171" s="99"/>
      <c r="T171" s="99"/>
      <c r="U171" s="99"/>
      <c r="V171" s="99"/>
      <c r="W171" s="99"/>
      <c r="X171" s="99"/>
      <c r="Y171" s="99"/>
      <c r="Z171" s="66"/>
    </row>
    <row r="172" spans="1:26" ht="12.75" customHeight="1" x14ac:dyDescent="0.2">
      <c r="A172" s="118"/>
      <c r="B172" s="118"/>
      <c r="C172" s="99"/>
      <c r="D172" s="119"/>
      <c r="E172" s="99"/>
      <c r="F172" s="99"/>
      <c r="G172" s="99"/>
      <c r="H172" s="99"/>
      <c r="I172" s="99"/>
      <c r="J172" s="99"/>
      <c r="K172" s="99"/>
      <c r="L172" s="99"/>
      <c r="M172" s="99"/>
      <c r="N172" s="99"/>
      <c r="O172" s="99"/>
      <c r="P172" s="99"/>
      <c r="Q172" s="99"/>
      <c r="R172" s="99"/>
      <c r="S172" s="99"/>
      <c r="T172" s="99"/>
      <c r="U172" s="99"/>
      <c r="V172" s="99"/>
      <c r="W172" s="99"/>
      <c r="X172" s="99"/>
      <c r="Y172" s="99"/>
      <c r="Z172" s="66"/>
    </row>
    <row r="173" spans="1:26" ht="12.75" customHeight="1" x14ac:dyDescent="0.2">
      <c r="A173" s="118"/>
      <c r="B173" s="118"/>
      <c r="C173" s="99"/>
      <c r="D173" s="119"/>
      <c r="E173" s="99"/>
      <c r="F173" s="99"/>
      <c r="G173" s="99"/>
      <c r="H173" s="99"/>
      <c r="I173" s="99"/>
      <c r="J173" s="99"/>
      <c r="K173" s="99"/>
      <c r="L173" s="99"/>
      <c r="M173" s="99"/>
      <c r="N173" s="99"/>
      <c r="O173" s="99"/>
      <c r="P173" s="99"/>
      <c r="Q173" s="99"/>
      <c r="R173" s="99"/>
      <c r="S173" s="99"/>
      <c r="T173" s="99"/>
      <c r="U173" s="99"/>
      <c r="V173" s="99"/>
      <c r="W173" s="99"/>
      <c r="X173" s="99"/>
      <c r="Y173" s="99"/>
      <c r="Z173" s="66"/>
    </row>
    <row r="174" spans="1:26" ht="12.75" customHeight="1" x14ac:dyDescent="0.2">
      <c r="A174" s="118"/>
      <c r="B174" s="118"/>
      <c r="C174" s="99"/>
      <c r="D174" s="119"/>
      <c r="E174" s="99"/>
      <c r="F174" s="99"/>
      <c r="G174" s="99"/>
      <c r="H174" s="99"/>
      <c r="I174" s="99"/>
      <c r="J174" s="99"/>
      <c r="K174" s="99"/>
      <c r="L174" s="99"/>
      <c r="M174" s="99"/>
      <c r="N174" s="99"/>
      <c r="O174" s="99"/>
      <c r="P174" s="99"/>
      <c r="Q174" s="99"/>
      <c r="R174" s="99"/>
      <c r="S174" s="99"/>
      <c r="T174" s="99"/>
      <c r="U174" s="99"/>
      <c r="V174" s="99"/>
      <c r="W174" s="99"/>
      <c r="X174" s="99"/>
      <c r="Y174" s="99"/>
      <c r="Z174" s="66"/>
    </row>
    <row r="175" spans="1:26" ht="12.75" customHeight="1" x14ac:dyDescent="0.2">
      <c r="A175" s="118"/>
      <c r="B175" s="118"/>
      <c r="C175" s="99"/>
      <c r="D175" s="119"/>
      <c r="E175" s="99"/>
      <c r="F175" s="99"/>
      <c r="G175" s="99"/>
      <c r="H175" s="99"/>
      <c r="I175" s="99"/>
      <c r="J175" s="99"/>
      <c r="K175" s="99"/>
      <c r="L175" s="99"/>
      <c r="M175" s="99"/>
      <c r="N175" s="99"/>
      <c r="O175" s="99"/>
      <c r="P175" s="99"/>
      <c r="Q175" s="99"/>
      <c r="R175" s="99"/>
      <c r="S175" s="99"/>
      <c r="T175" s="99"/>
      <c r="U175" s="99"/>
      <c r="V175" s="99"/>
      <c r="W175" s="99"/>
      <c r="X175" s="99"/>
      <c r="Y175" s="99"/>
      <c r="Z175" s="66"/>
    </row>
    <row r="176" spans="1:26" ht="12.75" customHeight="1" x14ac:dyDescent="0.2">
      <c r="A176" s="118"/>
      <c r="B176" s="118"/>
      <c r="C176" s="99"/>
      <c r="D176" s="119"/>
      <c r="E176" s="99"/>
      <c r="F176" s="99"/>
      <c r="G176" s="99"/>
      <c r="H176" s="99"/>
      <c r="I176" s="99"/>
      <c r="J176" s="99"/>
      <c r="K176" s="99"/>
      <c r="L176" s="99"/>
      <c r="M176" s="99"/>
      <c r="N176" s="99"/>
      <c r="O176" s="99"/>
      <c r="P176" s="99"/>
      <c r="Q176" s="99"/>
      <c r="R176" s="99"/>
      <c r="S176" s="99"/>
      <c r="T176" s="99"/>
      <c r="U176" s="99"/>
      <c r="V176" s="99"/>
      <c r="W176" s="99"/>
      <c r="X176" s="99"/>
      <c r="Y176" s="99"/>
      <c r="Z176" s="66"/>
    </row>
    <row r="177" spans="1:26" ht="12.75" customHeight="1" x14ac:dyDescent="0.2">
      <c r="A177" s="118"/>
      <c r="B177" s="118"/>
      <c r="C177" s="99"/>
      <c r="D177" s="119"/>
      <c r="E177" s="99"/>
      <c r="F177" s="99"/>
      <c r="G177" s="99"/>
      <c r="H177" s="99"/>
      <c r="I177" s="99"/>
      <c r="J177" s="99"/>
      <c r="K177" s="99"/>
      <c r="L177" s="99"/>
      <c r="M177" s="99"/>
      <c r="N177" s="99"/>
      <c r="O177" s="99"/>
      <c r="P177" s="99"/>
      <c r="Q177" s="99"/>
      <c r="R177" s="99"/>
      <c r="S177" s="99"/>
      <c r="T177" s="99"/>
      <c r="U177" s="99"/>
      <c r="V177" s="99"/>
      <c r="W177" s="99"/>
      <c r="X177" s="99"/>
      <c r="Y177" s="99"/>
      <c r="Z177" s="66"/>
    </row>
    <row r="178" spans="1:26" ht="12.75" customHeight="1" x14ac:dyDescent="0.2">
      <c r="A178" s="118"/>
      <c r="B178" s="118"/>
      <c r="C178" s="99"/>
      <c r="D178" s="119"/>
      <c r="E178" s="99"/>
      <c r="F178" s="99"/>
      <c r="G178" s="99"/>
      <c r="H178" s="99"/>
      <c r="I178" s="99"/>
      <c r="J178" s="99"/>
      <c r="K178" s="99"/>
      <c r="L178" s="99"/>
      <c r="M178" s="99"/>
      <c r="N178" s="99"/>
      <c r="O178" s="99"/>
      <c r="P178" s="99"/>
      <c r="Q178" s="99"/>
      <c r="R178" s="99"/>
      <c r="S178" s="99"/>
      <c r="T178" s="99"/>
      <c r="U178" s="99"/>
      <c r="V178" s="99"/>
      <c r="W178" s="99"/>
      <c r="X178" s="99"/>
      <c r="Y178" s="99"/>
      <c r="Z178" s="66"/>
    </row>
    <row r="179" spans="1:26" ht="12.75" customHeight="1" x14ac:dyDescent="0.2">
      <c r="A179" s="118"/>
      <c r="B179" s="118"/>
      <c r="C179" s="99"/>
      <c r="D179" s="119"/>
      <c r="E179" s="99"/>
      <c r="F179" s="99"/>
      <c r="G179" s="99"/>
      <c r="H179" s="99"/>
      <c r="I179" s="99"/>
      <c r="J179" s="99"/>
      <c r="K179" s="99"/>
      <c r="L179" s="99"/>
      <c r="M179" s="99"/>
      <c r="N179" s="99"/>
      <c r="O179" s="99"/>
      <c r="P179" s="99"/>
      <c r="Q179" s="99"/>
      <c r="R179" s="99"/>
      <c r="S179" s="99"/>
      <c r="T179" s="99"/>
      <c r="U179" s="99"/>
      <c r="V179" s="99"/>
      <c r="W179" s="99"/>
      <c r="X179" s="99"/>
      <c r="Y179" s="99"/>
      <c r="Z179" s="66"/>
    </row>
    <row r="180" spans="1:26" ht="12.75" customHeight="1" x14ac:dyDescent="0.2">
      <c r="A180" s="118"/>
      <c r="B180" s="118"/>
      <c r="C180" s="99"/>
      <c r="D180" s="119"/>
      <c r="E180" s="99"/>
      <c r="F180" s="99"/>
      <c r="G180" s="99"/>
      <c r="H180" s="99"/>
      <c r="I180" s="99"/>
      <c r="J180" s="99"/>
      <c r="K180" s="99"/>
      <c r="L180" s="99"/>
      <c r="M180" s="99"/>
      <c r="N180" s="99"/>
      <c r="O180" s="99"/>
      <c r="P180" s="99"/>
      <c r="Q180" s="99"/>
      <c r="R180" s="99"/>
      <c r="S180" s="99"/>
      <c r="T180" s="99"/>
      <c r="U180" s="99"/>
      <c r="V180" s="99"/>
      <c r="W180" s="99"/>
      <c r="X180" s="99"/>
      <c r="Y180" s="99"/>
      <c r="Z180" s="66"/>
    </row>
    <row r="181" spans="1:26" ht="12.75" customHeight="1" x14ac:dyDescent="0.2">
      <c r="A181" s="118"/>
      <c r="B181" s="118"/>
      <c r="C181" s="99"/>
      <c r="D181" s="119"/>
      <c r="E181" s="99"/>
      <c r="F181" s="99"/>
      <c r="G181" s="99"/>
      <c r="H181" s="99"/>
      <c r="I181" s="99"/>
      <c r="J181" s="99"/>
      <c r="K181" s="99"/>
      <c r="L181" s="99"/>
      <c r="M181" s="99"/>
      <c r="N181" s="99"/>
      <c r="O181" s="99"/>
      <c r="P181" s="99"/>
      <c r="Q181" s="99"/>
      <c r="R181" s="99"/>
      <c r="S181" s="99"/>
      <c r="T181" s="99"/>
      <c r="U181" s="99"/>
      <c r="V181" s="99"/>
      <c r="W181" s="99"/>
      <c r="X181" s="99"/>
      <c r="Y181" s="99"/>
      <c r="Z181" s="66"/>
    </row>
    <row r="182" spans="1:26" ht="12.75" customHeight="1" x14ac:dyDescent="0.2">
      <c r="A182" s="118"/>
      <c r="B182" s="118"/>
      <c r="C182" s="99"/>
      <c r="D182" s="119"/>
      <c r="E182" s="99"/>
      <c r="F182" s="99"/>
      <c r="G182" s="99"/>
      <c r="H182" s="99"/>
      <c r="I182" s="99"/>
      <c r="J182" s="99"/>
      <c r="K182" s="99"/>
      <c r="L182" s="99"/>
      <c r="M182" s="99"/>
      <c r="N182" s="99"/>
      <c r="O182" s="99"/>
      <c r="P182" s="99"/>
      <c r="Q182" s="99"/>
      <c r="R182" s="99"/>
      <c r="S182" s="99"/>
      <c r="T182" s="99"/>
      <c r="U182" s="99"/>
      <c r="V182" s="99"/>
      <c r="W182" s="99"/>
      <c r="X182" s="99"/>
      <c r="Y182" s="99"/>
      <c r="Z182" s="66"/>
    </row>
    <row r="183" spans="1:26" ht="12.75" customHeight="1" x14ac:dyDescent="0.2">
      <c r="A183" s="118"/>
      <c r="B183" s="118"/>
      <c r="C183" s="99"/>
      <c r="D183" s="119"/>
      <c r="E183" s="99"/>
      <c r="F183" s="99"/>
      <c r="G183" s="99"/>
      <c r="H183" s="99"/>
      <c r="I183" s="99"/>
      <c r="J183" s="99"/>
      <c r="K183" s="99"/>
      <c r="L183" s="99"/>
      <c r="M183" s="99"/>
      <c r="N183" s="99"/>
      <c r="O183" s="99"/>
      <c r="P183" s="99"/>
      <c r="Q183" s="99"/>
      <c r="R183" s="99"/>
      <c r="S183" s="99"/>
      <c r="T183" s="99"/>
      <c r="U183" s="99"/>
      <c r="V183" s="99"/>
      <c r="W183" s="99"/>
      <c r="X183" s="99"/>
      <c r="Y183" s="99"/>
      <c r="Z183" s="66"/>
    </row>
    <row r="184" spans="1:26" ht="12.75" customHeight="1" x14ac:dyDescent="0.2">
      <c r="A184" s="118"/>
      <c r="B184" s="118"/>
      <c r="C184" s="99"/>
      <c r="D184" s="119"/>
      <c r="E184" s="99"/>
      <c r="F184" s="99"/>
      <c r="G184" s="99"/>
      <c r="H184" s="99"/>
      <c r="I184" s="99"/>
      <c r="J184" s="99"/>
      <c r="K184" s="99"/>
      <c r="L184" s="99"/>
      <c r="M184" s="99"/>
      <c r="N184" s="99"/>
      <c r="O184" s="99"/>
      <c r="P184" s="99"/>
      <c r="Q184" s="99"/>
      <c r="R184" s="99"/>
      <c r="S184" s="99"/>
      <c r="T184" s="99"/>
      <c r="U184" s="99"/>
      <c r="V184" s="99"/>
      <c r="W184" s="99"/>
      <c r="X184" s="99"/>
      <c r="Y184" s="99"/>
      <c r="Z184" s="66"/>
    </row>
    <row r="185" spans="1:26" ht="12.75" customHeight="1" x14ac:dyDescent="0.2">
      <c r="A185" s="118"/>
      <c r="B185" s="118"/>
      <c r="C185" s="99"/>
      <c r="D185" s="119"/>
      <c r="E185" s="99"/>
      <c r="F185" s="99"/>
      <c r="G185" s="99"/>
      <c r="H185" s="99"/>
      <c r="I185" s="99"/>
      <c r="J185" s="99"/>
      <c r="K185" s="99"/>
      <c r="L185" s="99"/>
      <c r="M185" s="99"/>
      <c r="N185" s="99"/>
      <c r="O185" s="99"/>
      <c r="P185" s="99"/>
      <c r="Q185" s="99"/>
      <c r="R185" s="99"/>
      <c r="S185" s="99"/>
      <c r="T185" s="99"/>
      <c r="U185" s="99"/>
      <c r="V185" s="99"/>
      <c r="W185" s="99"/>
      <c r="X185" s="99"/>
      <c r="Y185" s="99"/>
      <c r="Z185" s="66"/>
    </row>
    <row r="186" spans="1:26" ht="12.75" customHeight="1" x14ac:dyDescent="0.2">
      <c r="A186" s="118"/>
      <c r="B186" s="118"/>
      <c r="C186" s="99"/>
      <c r="D186" s="119"/>
      <c r="E186" s="99"/>
      <c r="F186" s="99"/>
      <c r="G186" s="99"/>
      <c r="H186" s="99"/>
      <c r="I186" s="99"/>
      <c r="J186" s="99"/>
      <c r="K186" s="99"/>
      <c r="L186" s="99"/>
      <c r="M186" s="99"/>
      <c r="N186" s="99"/>
      <c r="O186" s="99"/>
      <c r="P186" s="99"/>
      <c r="Q186" s="99"/>
      <c r="R186" s="99"/>
      <c r="S186" s="99"/>
      <c r="T186" s="99"/>
      <c r="U186" s="99"/>
      <c r="V186" s="99"/>
      <c r="W186" s="99"/>
      <c r="X186" s="99"/>
      <c r="Y186" s="99"/>
      <c r="Z186" s="66"/>
    </row>
    <row r="187" spans="1:26" ht="12.75" customHeight="1" x14ac:dyDescent="0.2">
      <c r="A187" s="118"/>
      <c r="B187" s="118"/>
      <c r="C187" s="99"/>
      <c r="D187" s="119"/>
      <c r="E187" s="99"/>
      <c r="F187" s="99"/>
      <c r="G187" s="99"/>
      <c r="H187" s="99"/>
      <c r="I187" s="99"/>
      <c r="J187" s="99"/>
      <c r="K187" s="99"/>
      <c r="L187" s="99"/>
      <c r="M187" s="99"/>
      <c r="N187" s="99"/>
      <c r="O187" s="99"/>
      <c r="P187" s="99"/>
      <c r="Q187" s="99"/>
      <c r="R187" s="99"/>
      <c r="S187" s="99"/>
      <c r="T187" s="99"/>
      <c r="U187" s="99"/>
      <c r="V187" s="99"/>
      <c r="W187" s="99"/>
      <c r="X187" s="99"/>
      <c r="Y187" s="99"/>
      <c r="Z187" s="66"/>
    </row>
    <row r="188" spans="1:26" ht="12.75" customHeight="1" x14ac:dyDescent="0.2">
      <c r="A188" s="118"/>
      <c r="B188" s="118"/>
      <c r="C188" s="99"/>
      <c r="D188" s="119"/>
      <c r="E188" s="99"/>
      <c r="F188" s="99"/>
      <c r="G188" s="99"/>
      <c r="H188" s="99"/>
      <c r="I188" s="99"/>
      <c r="J188" s="99"/>
      <c r="K188" s="99"/>
      <c r="L188" s="99"/>
      <c r="M188" s="99"/>
      <c r="N188" s="99"/>
      <c r="O188" s="99"/>
      <c r="P188" s="99"/>
      <c r="Q188" s="99"/>
      <c r="R188" s="99"/>
      <c r="S188" s="99"/>
      <c r="T188" s="99"/>
      <c r="U188" s="99"/>
      <c r="V188" s="99"/>
      <c r="W188" s="99"/>
      <c r="X188" s="99"/>
      <c r="Y188" s="99"/>
      <c r="Z188" s="66"/>
    </row>
    <row r="189" spans="1:26" ht="12.75" customHeight="1" x14ac:dyDescent="0.2">
      <c r="A189" s="118"/>
      <c r="B189" s="118"/>
      <c r="C189" s="99"/>
      <c r="D189" s="119"/>
      <c r="E189" s="99"/>
      <c r="F189" s="99"/>
      <c r="G189" s="99"/>
      <c r="H189" s="99"/>
      <c r="I189" s="99"/>
      <c r="J189" s="99"/>
      <c r="K189" s="99"/>
      <c r="L189" s="99"/>
      <c r="M189" s="99"/>
      <c r="N189" s="99"/>
      <c r="O189" s="99"/>
      <c r="P189" s="99"/>
      <c r="Q189" s="99"/>
      <c r="R189" s="99"/>
      <c r="S189" s="99"/>
      <c r="T189" s="99"/>
      <c r="U189" s="99"/>
      <c r="V189" s="99"/>
      <c r="W189" s="99"/>
      <c r="X189" s="99"/>
      <c r="Y189" s="99"/>
      <c r="Z189" s="66"/>
    </row>
    <row r="190" spans="1:26" ht="12.75" customHeight="1" x14ac:dyDescent="0.2">
      <c r="A190" s="118"/>
      <c r="B190" s="118"/>
      <c r="C190" s="99"/>
      <c r="D190" s="119"/>
      <c r="E190" s="99"/>
      <c r="F190" s="99"/>
      <c r="G190" s="99"/>
      <c r="H190" s="99"/>
      <c r="I190" s="99"/>
      <c r="J190" s="99"/>
      <c r="K190" s="99"/>
      <c r="L190" s="99"/>
      <c r="M190" s="99"/>
      <c r="N190" s="99"/>
      <c r="O190" s="99"/>
      <c r="P190" s="99"/>
      <c r="Q190" s="99"/>
      <c r="R190" s="99"/>
      <c r="S190" s="99"/>
      <c r="T190" s="99"/>
      <c r="U190" s="99"/>
      <c r="V190" s="99"/>
      <c r="W190" s="99"/>
      <c r="X190" s="99"/>
      <c r="Y190" s="99"/>
      <c r="Z190" s="66"/>
    </row>
    <row r="191" spans="1:26" ht="12.75" customHeight="1" x14ac:dyDescent="0.2">
      <c r="A191" s="118"/>
      <c r="B191" s="118"/>
      <c r="C191" s="99"/>
      <c r="D191" s="119"/>
      <c r="E191" s="99"/>
      <c r="F191" s="99"/>
      <c r="G191" s="99"/>
      <c r="H191" s="99"/>
      <c r="I191" s="99"/>
      <c r="J191" s="99"/>
      <c r="K191" s="99"/>
      <c r="L191" s="99"/>
      <c r="M191" s="99"/>
      <c r="N191" s="99"/>
      <c r="O191" s="99"/>
      <c r="P191" s="99"/>
      <c r="Q191" s="99"/>
      <c r="R191" s="99"/>
      <c r="S191" s="99"/>
      <c r="T191" s="99"/>
      <c r="U191" s="99"/>
      <c r="V191" s="99"/>
      <c r="W191" s="99"/>
      <c r="X191" s="99"/>
      <c r="Y191" s="99"/>
      <c r="Z191" s="66"/>
    </row>
    <row r="192" spans="1:26" ht="12.75" customHeight="1" x14ac:dyDescent="0.2">
      <c r="A192" s="118"/>
      <c r="B192" s="118"/>
      <c r="C192" s="99"/>
      <c r="D192" s="119"/>
      <c r="E192" s="99"/>
      <c r="F192" s="99"/>
      <c r="G192" s="99"/>
      <c r="H192" s="99"/>
      <c r="I192" s="99"/>
      <c r="J192" s="99"/>
      <c r="K192" s="99"/>
      <c r="L192" s="99"/>
      <c r="M192" s="99"/>
      <c r="N192" s="99"/>
      <c r="O192" s="99"/>
      <c r="P192" s="99"/>
      <c r="Q192" s="99"/>
      <c r="R192" s="99"/>
      <c r="S192" s="99"/>
      <c r="T192" s="99"/>
      <c r="U192" s="99"/>
      <c r="V192" s="99"/>
      <c r="W192" s="99"/>
      <c r="X192" s="99"/>
      <c r="Y192" s="99"/>
      <c r="Z192" s="66"/>
    </row>
    <row r="193" spans="1:26" ht="12.75" customHeight="1" x14ac:dyDescent="0.2">
      <c r="A193" s="118"/>
      <c r="B193" s="118"/>
      <c r="C193" s="99"/>
      <c r="D193" s="119"/>
      <c r="E193" s="99"/>
      <c r="F193" s="99"/>
      <c r="G193" s="99"/>
      <c r="H193" s="99"/>
      <c r="I193" s="99"/>
      <c r="J193" s="99"/>
      <c r="K193" s="99"/>
      <c r="L193" s="99"/>
      <c r="M193" s="99"/>
      <c r="N193" s="99"/>
      <c r="O193" s="99"/>
      <c r="P193" s="99"/>
      <c r="Q193" s="99"/>
      <c r="R193" s="99"/>
      <c r="S193" s="99"/>
      <c r="T193" s="99"/>
      <c r="U193" s="99"/>
      <c r="V193" s="99"/>
      <c r="W193" s="99"/>
      <c r="X193" s="99"/>
      <c r="Y193" s="99"/>
      <c r="Z193" s="66"/>
    </row>
    <row r="194" spans="1:26" ht="12.75" customHeight="1" x14ac:dyDescent="0.2">
      <c r="A194" s="118"/>
      <c r="B194" s="118"/>
      <c r="C194" s="99"/>
      <c r="D194" s="119"/>
      <c r="E194" s="99"/>
      <c r="F194" s="99"/>
      <c r="G194" s="99"/>
      <c r="H194" s="99"/>
      <c r="I194" s="99"/>
      <c r="J194" s="99"/>
      <c r="K194" s="99"/>
      <c r="L194" s="99"/>
      <c r="M194" s="99"/>
      <c r="N194" s="99"/>
      <c r="O194" s="99"/>
      <c r="P194" s="99"/>
      <c r="Q194" s="99"/>
      <c r="R194" s="99"/>
      <c r="S194" s="99"/>
      <c r="T194" s="99"/>
      <c r="U194" s="99"/>
      <c r="V194" s="99"/>
      <c r="W194" s="99"/>
      <c r="X194" s="99"/>
      <c r="Y194" s="99"/>
      <c r="Z194" s="66"/>
    </row>
    <row r="195" spans="1:26" ht="12.75" customHeight="1" x14ac:dyDescent="0.2">
      <c r="A195" s="118"/>
      <c r="B195" s="118"/>
      <c r="C195" s="99"/>
      <c r="D195" s="119"/>
      <c r="E195" s="99"/>
      <c r="F195" s="99"/>
      <c r="G195" s="99"/>
      <c r="H195" s="99"/>
      <c r="I195" s="99"/>
      <c r="J195" s="99"/>
      <c r="K195" s="99"/>
      <c r="L195" s="99"/>
      <c r="M195" s="99"/>
      <c r="N195" s="99"/>
      <c r="O195" s="99"/>
      <c r="P195" s="99"/>
      <c r="Q195" s="99"/>
      <c r="R195" s="99"/>
      <c r="S195" s="99"/>
      <c r="T195" s="99"/>
      <c r="U195" s="99"/>
      <c r="V195" s="99"/>
      <c r="W195" s="99"/>
      <c r="X195" s="99"/>
      <c r="Y195" s="99"/>
      <c r="Z195" s="66"/>
    </row>
    <row r="196" spans="1:26" ht="12.75" customHeight="1" x14ac:dyDescent="0.2">
      <c r="A196" s="118"/>
      <c r="B196" s="118"/>
      <c r="C196" s="99"/>
      <c r="D196" s="119"/>
      <c r="E196" s="99"/>
      <c r="F196" s="99"/>
      <c r="G196" s="99"/>
      <c r="H196" s="99"/>
      <c r="I196" s="99"/>
      <c r="J196" s="99"/>
      <c r="K196" s="99"/>
      <c r="L196" s="99"/>
      <c r="M196" s="99"/>
      <c r="N196" s="99"/>
      <c r="O196" s="99"/>
      <c r="P196" s="99"/>
      <c r="Q196" s="99"/>
      <c r="R196" s="99"/>
      <c r="S196" s="99"/>
      <c r="T196" s="99"/>
      <c r="U196" s="99"/>
      <c r="V196" s="99"/>
      <c r="W196" s="99"/>
      <c r="X196" s="99"/>
      <c r="Y196" s="99"/>
      <c r="Z196" s="66"/>
    </row>
    <row r="197" spans="1:26" ht="12.75" customHeight="1" x14ac:dyDescent="0.2">
      <c r="A197" s="118"/>
      <c r="B197" s="118"/>
      <c r="C197" s="99"/>
      <c r="D197" s="119"/>
      <c r="E197" s="99"/>
      <c r="F197" s="99"/>
      <c r="G197" s="99"/>
      <c r="H197" s="99"/>
      <c r="I197" s="99"/>
      <c r="J197" s="99"/>
      <c r="K197" s="99"/>
      <c r="L197" s="99"/>
      <c r="M197" s="99"/>
      <c r="N197" s="99"/>
      <c r="O197" s="99"/>
      <c r="P197" s="99"/>
      <c r="Q197" s="99"/>
      <c r="R197" s="99"/>
      <c r="S197" s="99"/>
      <c r="T197" s="99"/>
      <c r="U197" s="99"/>
      <c r="V197" s="99"/>
      <c r="W197" s="99"/>
      <c r="X197" s="99"/>
      <c r="Y197" s="99"/>
      <c r="Z197" s="66"/>
    </row>
    <row r="198" spans="1:26" ht="12.75" customHeight="1" x14ac:dyDescent="0.2">
      <c r="A198" s="118"/>
      <c r="B198" s="118"/>
      <c r="C198" s="99"/>
      <c r="D198" s="119"/>
      <c r="E198" s="99"/>
      <c r="F198" s="99"/>
      <c r="G198" s="99"/>
      <c r="H198" s="99"/>
      <c r="I198" s="99"/>
      <c r="J198" s="99"/>
      <c r="K198" s="99"/>
      <c r="L198" s="99"/>
      <c r="M198" s="99"/>
      <c r="N198" s="99"/>
      <c r="O198" s="99"/>
      <c r="P198" s="99"/>
      <c r="Q198" s="99"/>
      <c r="R198" s="99"/>
      <c r="S198" s="99"/>
      <c r="T198" s="99"/>
      <c r="U198" s="99"/>
      <c r="V198" s="99"/>
      <c r="W198" s="99"/>
      <c r="X198" s="99"/>
      <c r="Y198" s="99"/>
      <c r="Z198" s="66"/>
    </row>
    <row r="199" spans="1:26" ht="12.75" customHeight="1" x14ac:dyDescent="0.2">
      <c r="A199" s="118"/>
      <c r="B199" s="118"/>
      <c r="C199" s="99"/>
      <c r="D199" s="119"/>
      <c r="E199" s="99"/>
      <c r="F199" s="99"/>
      <c r="G199" s="99"/>
      <c r="H199" s="99"/>
      <c r="I199" s="99"/>
      <c r="J199" s="99"/>
      <c r="K199" s="99"/>
      <c r="L199" s="99"/>
      <c r="M199" s="99"/>
      <c r="N199" s="99"/>
      <c r="O199" s="99"/>
      <c r="P199" s="99"/>
      <c r="Q199" s="99"/>
      <c r="R199" s="99"/>
      <c r="S199" s="99"/>
      <c r="T199" s="99"/>
      <c r="U199" s="99"/>
      <c r="V199" s="99"/>
      <c r="W199" s="99"/>
      <c r="X199" s="99"/>
      <c r="Y199" s="99"/>
      <c r="Z199" s="66"/>
    </row>
    <row r="200" spans="1:26" ht="12.75" customHeight="1" x14ac:dyDescent="0.2">
      <c r="A200" s="118"/>
      <c r="B200" s="118"/>
      <c r="C200" s="99"/>
      <c r="D200" s="119"/>
      <c r="E200" s="99"/>
      <c r="F200" s="99"/>
      <c r="G200" s="99"/>
      <c r="H200" s="99"/>
      <c r="I200" s="99"/>
      <c r="J200" s="99"/>
      <c r="K200" s="99"/>
      <c r="L200" s="99"/>
      <c r="M200" s="99"/>
      <c r="N200" s="99"/>
      <c r="O200" s="99"/>
      <c r="P200" s="99"/>
      <c r="Q200" s="99"/>
      <c r="R200" s="99"/>
      <c r="S200" s="99"/>
      <c r="T200" s="99"/>
      <c r="U200" s="99"/>
      <c r="V200" s="99"/>
      <c r="W200" s="99"/>
      <c r="X200" s="99"/>
      <c r="Y200" s="99"/>
      <c r="Z200" s="66"/>
    </row>
    <row r="201" spans="1:26" ht="12.75" customHeight="1" x14ac:dyDescent="0.2">
      <c r="A201" s="118"/>
      <c r="B201" s="118"/>
      <c r="C201" s="99"/>
      <c r="D201" s="119"/>
      <c r="E201" s="99"/>
      <c r="F201" s="99"/>
      <c r="G201" s="99"/>
      <c r="H201" s="99"/>
      <c r="I201" s="99"/>
      <c r="J201" s="99"/>
      <c r="K201" s="99"/>
      <c r="L201" s="99"/>
      <c r="M201" s="99"/>
      <c r="N201" s="99"/>
      <c r="O201" s="99"/>
      <c r="P201" s="99"/>
      <c r="Q201" s="99"/>
      <c r="R201" s="99"/>
      <c r="S201" s="99"/>
      <c r="T201" s="99"/>
      <c r="U201" s="99"/>
      <c r="V201" s="99"/>
      <c r="W201" s="99"/>
      <c r="X201" s="99"/>
      <c r="Y201" s="99"/>
      <c r="Z201" s="66"/>
    </row>
    <row r="202" spans="1:26" ht="12.75" customHeight="1" x14ac:dyDescent="0.2">
      <c r="A202" s="118"/>
      <c r="B202" s="118"/>
      <c r="C202" s="99"/>
      <c r="D202" s="119"/>
      <c r="E202" s="99"/>
      <c r="F202" s="99"/>
      <c r="G202" s="99"/>
      <c r="H202" s="99"/>
      <c r="I202" s="99"/>
      <c r="J202" s="99"/>
      <c r="K202" s="99"/>
      <c r="L202" s="99"/>
      <c r="M202" s="99"/>
      <c r="N202" s="99"/>
      <c r="O202" s="99"/>
      <c r="P202" s="99"/>
      <c r="Q202" s="99"/>
      <c r="R202" s="99"/>
      <c r="S202" s="99"/>
      <c r="T202" s="99"/>
      <c r="U202" s="99"/>
      <c r="V202" s="99"/>
      <c r="W202" s="99"/>
      <c r="X202" s="99"/>
      <c r="Y202" s="99"/>
      <c r="Z202" s="66"/>
    </row>
    <row r="203" spans="1:26" ht="12.75" customHeight="1" x14ac:dyDescent="0.2">
      <c r="A203" s="118"/>
      <c r="B203" s="118"/>
      <c r="C203" s="99"/>
      <c r="D203" s="119"/>
      <c r="E203" s="99"/>
      <c r="F203" s="99"/>
      <c r="G203" s="99"/>
      <c r="H203" s="99"/>
      <c r="I203" s="99"/>
      <c r="J203" s="99"/>
      <c r="K203" s="99"/>
      <c r="L203" s="99"/>
      <c r="M203" s="99"/>
      <c r="N203" s="99"/>
      <c r="O203" s="99"/>
      <c r="P203" s="99"/>
      <c r="Q203" s="99"/>
      <c r="R203" s="99"/>
      <c r="S203" s="99"/>
      <c r="T203" s="99"/>
      <c r="U203" s="99"/>
      <c r="V203" s="99"/>
      <c r="W203" s="99"/>
      <c r="X203" s="99"/>
      <c r="Y203" s="99"/>
      <c r="Z203" s="66"/>
    </row>
    <row r="204" spans="1:26" ht="12.75" customHeight="1" x14ac:dyDescent="0.2">
      <c r="A204" s="118"/>
      <c r="B204" s="118"/>
      <c r="C204" s="99"/>
      <c r="D204" s="119"/>
      <c r="E204" s="99"/>
      <c r="F204" s="99"/>
      <c r="G204" s="99"/>
      <c r="H204" s="99"/>
      <c r="I204" s="99"/>
      <c r="J204" s="99"/>
      <c r="K204" s="99"/>
      <c r="L204" s="99"/>
      <c r="M204" s="99"/>
      <c r="N204" s="99"/>
      <c r="O204" s="99"/>
      <c r="P204" s="99"/>
      <c r="Q204" s="99"/>
      <c r="R204" s="99"/>
      <c r="S204" s="99"/>
      <c r="T204" s="99"/>
      <c r="U204" s="99"/>
      <c r="V204" s="99"/>
      <c r="W204" s="99"/>
      <c r="X204" s="99"/>
      <c r="Y204" s="99"/>
      <c r="Z204" s="66"/>
    </row>
    <row r="205" spans="1:26" ht="12.75" customHeight="1" x14ac:dyDescent="0.2">
      <c r="A205" s="118"/>
      <c r="B205" s="118"/>
      <c r="C205" s="99"/>
      <c r="D205" s="119"/>
      <c r="E205" s="99"/>
      <c r="F205" s="99"/>
      <c r="G205" s="99"/>
      <c r="H205" s="99"/>
      <c r="I205" s="99"/>
      <c r="J205" s="99"/>
      <c r="K205" s="99"/>
      <c r="L205" s="99"/>
      <c r="M205" s="99"/>
      <c r="N205" s="99"/>
      <c r="O205" s="99"/>
      <c r="P205" s="99"/>
      <c r="Q205" s="99"/>
      <c r="R205" s="99"/>
      <c r="S205" s="99"/>
      <c r="T205" s="99"/>
      <c r="U205" s="99"/>
      <c r="V205" s="99"/>
      <c r="W205" s="99"/>
      <c r="X205" s="99"/>
      <c r="Y205" s="99"/>
      <c r="Z205" s="66"/>
    </row>
    <row r="206" spans="1:26" ht="12.75" customHeight="1" x14ac:dyDescent="0.2">
      <c r="A206" s="118"/>
      <c r="B206" s="118"/>
      <c r="C206" s="99"/>
      <c r="D206" s="119"/>
      <c r="E206" s="99"/>
      <c r="F206" s="99"/>
      <c r="G206" s="99"/>
      <c r="H206" s="99"/>
      <c r="I206" s="99"/>
      <c r="J206" s="99"/>
      <c r="K206" s="99"/>
      <c r="L206" s="99"/>
      <c r="M206" s="99"/>
      <c r="N206" s="99"/>
      <c r="O206" s="99"/>
      <c r="P206" s="99"/>
      <c r="Q206" s="99"/>
      <c r="R206" s="99"/>
      <c r="S206" s="99"/>
      <c r="T206" s="99"/>
      <c r="U206" s="99"/>
      <c r="V206" s="99"/>
      <c r="W206" s="99"/>
      <c r="X206" s="99"/>
      <c r="Y206" s="99"/>
      <c r="Z206" s="66"/>
    </row>
    <row r="207" spans="1:26" ht="12.75" customHeight="1" x14ac:dyDescent="0.2">
      <c r="A207" s="118"/>
      <c r="B207" s="118"/>
      <c r="C207" s="99"/>
      <c r="D207" s="119"/>
      <c r="E207" s="99"/>
      <c r="F207" s="99"/>
      <c r="G207" s="99"/>
      <c r="H207" s="99"/>
      <c r="I207" s="99"/>
      <c r="J207" s="99"/>
      <c r="K207" s="99"/>
      <c r="L207" s="99"/>
      <c r="M207" s="99"/>
      <c r="N207" s="99"/>
      <c r="O207" s="99"/>
      <c r="P207" s="99"/>
      <c r="Q207" s="99"/>
      <c r="R207" s="99"/>
      <c r="S207" s="99"/>
      <c r="T207" s="99"/>
      <c r="U207" s="99"/>
      <c r="V207" s="99"/>
      <c r="W207" s="99"/>
      <c r="X207" s="99"/>
      <c r="Y207" s="99"/>
      <c r="Z207" s="66"/>
    </row>
    <row r="208" spans="1:26" ht="12.75" customHeight="1" x14ac:dyDescent="0.2">
      <c r="A208" s="118"/>
      <c r="B208" s="118"/>
      <c r="C208" s="99"/>
      <c r="D208" s="119"/>
      <c r="E208" s="99"/>
      <c r="F208" s="99"/>
      <c r="G208" s="99"/>
      <c r="H208" s="99"/>
      <c r="I208" s="99"/>
      <c r="J208" s="99"/>
      <c r="K208" s="99"/>
      <c r="L208" s="99"/>
      <c r="M208" s="99"/>
      <c r="N208" s="99"/>
      <c r="O208" s="99"/>
      <c r="P208" s="99"/>
      <c r="Q208" s="99"/>
      <c r="R208" s="99"/>
      <c r="S208" s="99"/>
      <c r="T208" s="99"/>
      <c r="U208" s="99"/>
      <c r="V208" s="99"/>
      <c r="W208" s="99"/>
      <c r="X208" s="99"/>
      <c r="Y208" s="99"/>
      <c r="Z208" s="66"/>
    </row>
    <row r="209" spans="1:26" ht="12.75" customHeight="1" x14ac:dyDescent="0.2">
      <c r="A209" s="118"/>
      <c r="B209" s="118"/>
      <c r="C209" s="99"/>
      <c r="D209" s="119"/>
      <c r="E209" s="99"/>
      <c r="F209" s="99"/>
      <c r="G209" s="99"/>
      <c r="H209" s="99"/>
      <c r="I209" s="99"/>
      <c r="J209" s="99"/>
      <c r="K209" s="99"/>
      <c r="L209" s="99"/>
      <c r="M209" s="99"/>
      <c r="N209" s="99"/>
      <c r="O209" s="99"/>
      <c r="P209" s="99"/>
      <c r="Q209" s="99"/>
      <c r="R209" s="99"/>
      <c r="S209" s="99"/>
      <c r="T209" s="99"/>
      <c r="U209" s="99"/>
      <c r="V209" s="99"/>
      <c r="W209" s="99"/>
      <c r="X209" s="99"/>
      <c r="Y209" s="99"/>
      <c r="Z209" s="66"/>
    </row>
    <row r="210" spans="1:26" ht="12.75" customHeight="1" x14ac:dyDescent="0.2">
      <c r="A210" s="118"/>
      <c r="B210" s="118"/>
      <c r="C210" s="99"/>
      <c r="D210" s="119"/>
      <c r="E210" s="99"/>
      <c r="F210" s="99"/>
      <c r="G210" s="99"/>
      <c r="H210" s="99"/>
      <c r="I210" s="99"/>
      <c r="J210" s="99"/>
      <c r="K210" s="99"/>
      <c r="L210" s="99"/>
      <c r="M210" s="99"/>
      <c r="N210" s="99"/>
      <c r="O210" s="99"/>
      <c r="P210" s="99"/>
      <c r="Q210" s="99"/>
      <c r="R210" s="99"/>
      <c r="S210" s="99"/>
      <c r="T210" s="99"/>
      <c r="U210" s="99"/>
      <c r="V210" s="99"/>
      <c r="W210" s="99"/>
      <c r="X210" s="99"/>
      <c r="Y210" s="99"/>
      <c r="Z210" s="66"/>
    </row>
    <row r="211" spans="1:26" ht="12.75" customHeight="1" x14ac:dyDescent="0.2">
      <c r="A211" s="118"/>
      <c r="B211" s="118"/>
      <c r="C211" s="99"/>
      <c r="D211" s="119"/>
      <c r="E211" s="99"/>
      <c r="F211" s="99"/>
      <c r="G211" s="99"/>
      <c r="H211" s="99"/>
      <c r="I211" s="99"/>
      <c r="J211" s="99"/>
      <c r="K211" s="99"/>
      <c r="L211" s="99"/>
      <c r="M211" s="99"/>
      <c r="N211" s="99"/>
      <c r="O211" s="99"/>
      <c r="P211" s="99"/>
      <c r="Q211" s="99"/>
      <c r="R211" s="99"/>
      <c r="S211" s="99"/>
      <c r="T211" s="99"/>
      <c r="U211" s="99"/>
      <c r="V211" s="99"/>
      <c r="W211" s="99"/>
      <c r="X211" s="99"/>
      <c r="Y211" s="99"/>
      <c r="Z211" s="66"/>
    </row>
    <row r="212" spans="1:26" ht="12.75" customHeight="1" x14ac:dyDescent="0.2">
      <c r="A212" s="118"/>
      <c r="B212" s="118"/>
      <c r="C212" s="99"/>
      <c r="D212" s="119"/>
      <c r="E212" s="99"/>
      <c r="F212" s="99"/>
      <c r="G212" s="99"/>
      <c r="H212" s="99"/>
      <c r="I212" s="99"/>
      <c r="J212" s="99"/>
      <c r="K212" s="99"/>
      <c r="L212" s="99"/>
      <c r="M212" s="99"/>
      <c r="N212" s="99"/>
      <c r="O212" s="99"/>
      <c r="P212" s="99"/>
      <c r="Q212" s="99"/>
      <c r="R212" s="99"/>
      <c r="S212" s="99"/>
      <c r="T212" s="99"/>
      <c r="U212" s="99"/>
      <c r="V212" s="99"/>
      <c r="W212" s="99"/>
      <c r="X212" s="99"/>
      <c r="Y212" s="99"/>
      <c r="Z212" s="66"/>
    </row>
    <row r="213" spans="1:26" ht="12.75" customHeight="1" x14ac:dyDescent="0.2">
      <c r="A213" s="118"/>
      <c r="B213" s="118"/>
      <c r="C213" s="99"/>
      <c r="D213" s="119"/>
      <c r="E213" s="99"/>
      <c r="F213" s="99"/>
      <c r="G213" s="99"/>
      <c r="H213" s="99"/>
      <c r="I213" s="99"/>
      <c r="J213" s="99"/>
      <c r="K213" s="99"/>
      <c r="L213" s="99"/>
      <c r="M213" s="99"/>
      <c r="N213" s="99"/>
      <c r="O213" s="99"/>
      <c r="P213" s="99"/>
      <c r="Q213" s="99"/>
      <c r="R213" s="99"/>
      <c r="S213" s="99"/>
      <c r="T213" s="99"/>
      <c r="U213" s="99"/>
      <c r="V213" s="99"/>
      <c r="W213" s="99"/>
      <c r="X213" s="99"/>
      <c r="Y213" s="99"/>
      <c r="Z213" s="66"/>
    </row>
    <row r="214" spans="1:26" ht="12.75" customHeight="1" x14ac:dyDescent="0.2">
      <c r="A214" s="118"/>
      <c r="B214" s="118"/>
      <c r="C214" s="99"/>
      <c r="D214" s="119"/>
      <c r="E214" s="99"/>
      <c r="F214" s="99"/>
      <c r="G214" s="99"/>
      <c r="H214" s="99"/>
      <c r="I214" s="99"/>
      <c r="J214" s="99"/>
      <c r="K214" s="99"/>
      <c r="L214" s="99"/>
      <c r="M214" s="99"/>
      <c r="N214" s="99"/>
      <c r="O214" s="99"/>
      <c r="P214" s="99"/>
      <c r="Q214" s="99"/>
      <c r="R214" s="99"/>
      <c r="S214" s="99"/>
      <c r="T214" s="99"/>
      <c r="U214" s="99"/>
      <c r="V214" s="99"/>
      <c r="W214" s="99"/>
      <c r="X214" s="99"/>
      <c r="Y214" s="99"/>
      <c r="Z214" s="66"/>
    </row>
    <row r="215" spans="1:26" ht="12.75" customHeight="1" x14ac:dyDescent="0.2">
      <c r="A215" s="118"/>
      <c r="B215" s="118"/>
      <c r="C215" s="99"/>
      <c r="D215" s="119"/>
      <c r="E215" s="99"/>
      <c r="F215" s="99"/>
      <c r="G215" s="99"/>
      <c r="H215" s="99"/>
      <c r="I215" s="99"/>
      <c r="J215" s="99"/>
      <c r="K215" s="99"/>
      <c r="L215" s="99"/>
      <c r="M215" s="99"/>
      <c r="N215" s="99"/>
      <c r="O215" s="99"/>
      <c r="P215" s="99"/>
      <c r="Q215" s="99"/>
      <c r="R215" s="99"/>
      <c r="S215" s="99"/>
      <c r="T215" s="99"/>
      <c r="U215" s="99"/>
      <c r="V215" s="99"/>
      <c r="W215" s="99"/>
      <c r="X215" s="99"/>
      <c r="Y215" s="99"/>
      <c r="Z215" s="66"/>
    </row>
    <row r="216" spans="1:26" ht="12.75" customHeight="1" x14ac:dyDescent="0.2">
      <c r="A216" s="118"/>
      <c r="B216" s="118"/>
      <c r="C216" s="99"/>
      <c r="D216" s="119"/>
      <c r="E216" s="99"/>
      <c r="F216" s="99"/>
      <c r="G216" s="99"/>
      <c r="H216" s="99"/>
      <c r="I216" s="99"/>
      <c r="J216" s="99"/>
      <c r="K216" s="99"/>
      <c r="L216" s="99"/>
      <c r="M216" s="99"/>
      <c r="N216" s="99"/>
      <c r="O216" s="99"/>
      <c r="P216" s="99"/>
      <c r="Q216" s="99"/>
      <c r="R216" s="99"/>
      <c r="S216" s="99"/>
      <c r="T216" s="99"/>
      <c r="U216" s="99"/>
      <c r="V216" s="99"/>
      <c r="W216" s="99"/>
      <c r="X216" s="99"/>
      <c r="Y216" s="99"/>
      <c r="Z216" s="66"/>
    </row>
    <row r="217" spans="1:26" ht="12.75" customHeight="1" x14ac:dyDescent="0.2">
      <c r="A217" s="118"/>
      <c r="B217" s="118"/>
      <c r="C217" s="99"/>
      <c r="D217" s="119"/>
      <c r="E217" s="99"/>
      <c r="F217" s="99"/>
      <c r="G217" s="99"/>
      <c r="H217" s="99"/>
      <c r="I217" s="99"/>
      <c r="J217" s="99"/>
      <c r="K217" s="99"/>
      <c r="L217" s="99"/>
      <c r="M217" s="99"/>
      <c r="N217" s="99"/>
      <c r="O217" s="99"/>
      <c r="P217" s="99"/>
      <c r="Q217" s="99"/>
      <c r="R217" s="99"/>
      <c r="S217" s="99"/>
      <c r="T217" s="99"/>
      <c r="U217" s="99"/>
      <c r="V217" s="99"/>
      <c r="W217" s="99"/>
      <c r="X217" s="99"/>
      <c r="Y217" s="99"/>
      <c r="Z217" s="66"/>
    </row>
    <row r="218" spans="1:26" ht="12.75" customHeight="1" x14ac:dyDescent="0.2">
      <c r="A218" s="118"/>
      <c r="B218" s="118"/>
      <c r="C218" s="99"/>
      <c r="D218" s="119"/>
      <c r="E218" s="99"/>
      <c r="F218" s="99"/>
      <c r="G218" s="99"/>
      <c r="H218" s="99"/>
      <c r="I218" s="99"/>
      <c r="J218" s="99"/>
      <c r="K218" s="99"/>
      <c r="L218" s="99"/>
      <c r="M218" s="99"/>
      <c r="N218" s="99"/>
      <c r="O218" s="99"/>
      <c r="P218" s="99"/>
      <c r="Q218" s="99"/>
      <c r="R218" s="99"/>
      <c r="S218" s="99"/>
      <c r="T218" s="99"/>
      <c r="U218" s="99"/>
      <c r="V218" s="99"/>
      <c r="W218" s="99"/>
      <c r="X218" s="99"/>
      <c r="Y218" s="99"/>
      <c r="Z218" s="66"/>
    </row>
    <row r="219" spans="1:26" ht="12.75" customHeight="1" x14ac:dyDescent="0.2">
      <c r="A219" s="118"/>
      <c r="B219" s="118"/>
      <c r="C219" s="99"/>
      <c r="D219" s="119"/>
      <c r="E219" s="99"/>
      <c r="F219" s="99"/>
      <c r="G219" s="99"/>
      <c r="H219" s="99"/>
      <c r="I219" s="99"/>
      <c r="J219" s="99"/>
      <c r="K219" s="99"/>
      <c r="L219" s="99"/>
      <c r="M219" s="99"/>
      <c r="N219" s="99"/>
      <c r="O219" s="99"/>
      <c r="P219" s="99"/>
      <c r="Q219" s="99"/>
      <c r="R219" s="99"/>
      <c r="S219" s="99"/>
      <c r="T219" s="99"/>
      <c r="U219" s="99"/>
      <c r="V219" s="99"/>
      <c r="W219" s="99"/>
      <c r="X219" s="99"/>
      <c r="Y219" s="99"/>
      <c r="Z219" s="66"/>
    </row>
    <row r="220" spans="1:26" ht="12.75" customHeight="1" x14ac:dyDescent="0.2">
      <c r="A220" s="118"/>
      <c r="B220" s="118"/>
      <c r="C220" s="99"/>
      <c r="D220" s="119"/>
      <c r="E220" s="99"/>
      <c r="F220" s="99"/>
      <c r="G220" s="99"/>
      <c r="H220" s="99"/>
      <c r="I220" s="99"/>
      <c r="J220" s="99"/>
      <c r="K220" s="99"/>
      <c r="L220" s="99"/>
      <c r="M220" s="99"/>
      <c r="N220" s="99"/>
      <c r="O220" s="99"/>
      <c r="P220" s="99"/>
      <c r="Q220" s="99"/>
      <c r="R220" s="99"/>
      <c r="S220" s="99"/>
      <c r="T220" s="99"/>
      <c r="U220" s="99"/>
      <c r="V220" s="99"/>
      <c r="W220" s="99"/>
      <c r="X220" s="99"/>
      <c r="Y220" s="99"/>
      <c r="Z220" s="66"/>
    </row>
    <row r="221" spans="1:26" ht="12.75" customHeight="1" x14ac:dyDescent="0.2">
      <c r="A221" s="118"/>
      <c r="B221" s="118"/>
      <c r="C221" s="99"/>
      <c r="D221" s="119"/>
      <c r="E221" s="99"/>
      <c r="F221" s="99"/>
      <c r="G221" s="99"/>
      <c r="H221" s="99"/>
      <c r="I221" s="99"/>
      <c r="J221" s="99"/>
      <c r="K221" s="99"/>
      <c r="L221" s="99"/>
      <c r="M221" s="99"/>
      <c r="N221" s="99"/>
      <c r="O221" s="99"/>
      <c r="P221" s="99"/>
      <c r="Q221" s="99"/>
      <c r="R221" s="99"/>
      <c r="S221" s="99"/>
      <c r="T221" s="99"/>
      <c r="U221" s="99"/>
      <c r="V221" s="99"/>
      <c r="W221" s="99"/>
      <c r="X221" s="99"/>
      <c r="Y221" s="99"/>
      <c r="Z221" s="66"/>
    </row>
    <row r="222" spans="1:26" ht="12.75" customHeight="1" x14ac:dyDescent="0.2">
      <c r="A222" s="118"/>
      <c r="B222" s="118"/>
      <c r="C222" s="99"/>
      <c r="D222" s="119"/>
      <c r="E222" s="99"/>
      <c r="F222" s="99"/>
      <c r="G222" s="99"/>
      <c r="H222" s="99"/>
      <c r="I222" s="99"/>
      <c r="J222" s="99"/>
      <c r="K222" s="99"/>
      <c r="L222" s="99"/>
      <c r="M222" s="99"/>
      <c r="N222" s="99"/>
      <c r="O222" s="99"/>
      <c r="P222" s="99"/>
      <c r="Q222" s="99"/>
      <c r="R222" s="99"/>
      <c r="S222" s="99"/>
      <c r="T222" s="99"/>
      <c r="U222" s="99"/>
      <c r="V222" s="99"/>
      <c r="W222" s="99"/>
      <c r="X222" s="99"/>
      <c r="Y222" s="99"/>
      <c r="Z222" s="66"/>
    </row>
    <row r="223" spans="1:26" ht="12.75" customHeight="1" x14ac:dyDescent="0.2">
      <c r="A223" s="118"/>
      <c r="B223" s="118"/>
      <c r="C223" s="99"/>
      <c r="D223" s="119"/>
      <c r="E223" s="99"/>
      <c r="F223" s="99"/>
      <c r="G223" s="99"/>
      <c r="H223" s="99"/>
      <c r="I223" s="99"/>
      <c r="J223" s="99"/>
      <c r="K223" s="99"/>
      <c r="L223" s="99"/>
      <c r="M223" s="99"/>
      <c r="N223" s="99"/>
      <c r="O223" s="99"/>
      <c r="P223" s="99"/>
      <c r="Q223" s="99"/>
      <c r="R223" s="99"/>
      <c r="S223" s="99"/>
      <c r="T223" s="99"/>
      <c r="U223" s="99"/>
      <c r="V223" s="99"/>
      <c r="W223" s="99"/>
      <c r="X223" s="99"/>
      <c r="Y223" s="99"/>
      <c r="Z223" s="66"/>
    </row>
    <row r="224" spans="1:26" ht="12.75" customHeight="1" x14ac:dyDescent="0.2">
      <c r="A224" s="118"/>
      <c r="B224" s="118"/>
      <c r="C224" s="99"/>
      <c r="D224" s="119"/>
      <c r="E224" s="99"/>
      <c r="F224" s="99"/>
      <c r="G224" s="99"/>
      <c r="H224" s="99"/>
      <c r="I224" s="99"/>
      <c r="J224" s="99"/>
      <c r="K224" s="99"/>
      <c r="L224" s="99"/>
      <c r="M224" s="99"/>
      <c r="N224" s="99"/>
      <c r="O224" s="99"/>
      <c r="P224" s="99"/>
      <c r="Q224" s="99"/>
      <c r="R224" s="99"/>
      <c r="S224" s="99"/>
      <c r="T224" s="99"/>
      <c r="U224" s="99"/>
      <c r="V224" s="99"/>
      <c r="W224" s="99"/>
      <c r="X224" s="99"/>
      <c r="Y224" s="99"/>
      <c r="Z224" s="66"/>
    </row>
    <row r="225" spans="1:26" ht="12.75" customHeight="1" x14ac:dyDescent="0.2">
      <c r="A225" s="118"/>
      <c r="B225" s="118"/>
      <c r="C225" s="99"/>
      <c r="D225" s="119"/>
      <c r="E225" s="99"/>
      <c r="F225" s="99"/>
      <c r="G225" s="99"/>
      <c r="H225" s="99"/>
      <c r="I225" s="99"/>
      <c r="J225" s="99"/>
      <c r="K225" s="99"/>
      <c r="L225" s="99"/>
      <c r="M225" s="99"/>
      <c r="N225" s="99"/>
      <c r="O225" s="99"/>
      <c r="P225" s="99"/>
      <c r="Q225" s="99"/>
      <c r="R225" s="99"/>
      <c r="S225" s="99"/>
      <c r="T225" s="99"/>
      <c r="U225" s="99"/>
      <c r="V225" s="99"/>
      <c r="W225" s="99"/>
      <c r="X225" s="99"/>
      <c r="Y225" s="99"/>
      <c r="Z225" s="66"/>
    </row>
    <row r="226" spans="1:26" ht="12.75" customHeight="1" x14ac:dyDescent="0.2">
      <c r="A226" s="118"/>
      <c r="B226" s="118"/>
      <c r="C226" s="99"/>
      <c r="D226" s="119"/>
      <c r="E226" s="99"/>
      <c r="F226" s="99"/>
      <c r="G226" s="99"/>
      <c r="H226" s="99"/>
      <c r="I226" s="99"/>
      <c r="J226" s="99"/>
      <c r="K226" s="99"/>
      <c r="L226" s="99"/>
      <c r="M226" s="99"/>
      <c r="N226" s="99"/>
      <c r="O226" s="99"/>
      <c r="P226" s="99"/>
      <c r="Q226" s="99"/>
      <c r="R226" s="99"/>
      <c r="S226" s="99"/>
      <c r="T226" s="99"/>
      <c r="U226" s="99"/>
      <c r="V226" s="99"/>
      <c r="W226" s="99"/>
      <c r="X226" s="99"/>
      <c r="Y226" s="99"/>
      <c r="Z226" s="66"/>
    </row>
    <row r="227" spans="1:26" ht="12.75" customHeight="1" x14ac:dyDescent="0.2">
      <c r="A227" s="118"/>
      <c r="B227" s="118"/>
      <c r="C227" s="99"/>
      <c r="D227" s="119"/>
      <c r="E227" s="99"/>
      <c r="F227" s="99"/>
      <c r="G227" s="99"/>
      <c r="H227" s="99"/>
      <c r="I227" s="99"/>
      <c r="J227" s="99"/>
      <c r="K227" s="99"/>
      <c r="L227" s="99"/>
      <c r="M227" s="99"/>
      <c r="N227" s="99"/>
      <c r="O227" s="99"/>
      <c r="P227" s="99"/>
      <c r="Q227" s="99"/>
      <c r="R227" s="99"/>
      <c r="S227" s="99"/>
      <c r="T227" s="99"/>
      <c r="U227" s="99"/>
      <c r="V227" s="99"/>
      <c r="W227" s="99"/>
      <c r="X227" s="99"/>
      <c r="Y227" s="99"/>
      <c r="Z227" s="66"/>
    </row>
    <row r="228" spans="1:26" ht="12.75" customHeight="1" x14ac:dyDescent="0.2">
      <c r="A228" s="118"/>
      <c r="B228" s="118"/>
      <c r="C228" s="99"/>
      <c r="D228" s="119"/>
      <c r="E228" s="99"/>
      <c r="F228" s="99"/>
      <c r="G228" s="99"/>
      <c r="H228" s="99"/>
      <c r="I228" s="99"/>
      <c r="J228" s="99"/>
      <c r="K228" s="99"/>
      <c r="L228" s="99"/>
      <c r="M228" s="99"/>
      <c r="N228" s="99"/>
      <c r="O228" s="99"/>
      <c r="P228" s="99"/>
      <c r="Q228" s="99"/>
      <c r="R228" s="99"/>
      <c r="S228" s="99"/>
      <c r="T228" s="99"/>
      <c r="U228" s="99"/>
      <c r="V228" s="99"/>
      <c r="W228" s="99"/>
      <c r="X228" s="99"/>
      <c r="Y228" s="99"/>
      <c r="Z228" s="66"/>
    </row>
    <row r="229" spans="1:26" ht="12.75" customHeight="1" x14ac:dyDescent="0.2">
      <c r="A229" s="118"/>
      <c r="B229" s="118"/>
      <c r="C229" s="99"/>
      <c r="D229" s="119"/>
      <c r="E229" s="99"/>
      <c r="F229" s="99"/>
      <c r="G229" s="99"/>
      <c r="H229" s="99"/>
      <c r="I229" s="99"/>
      <c r="J229" s="99"/>
      <c r="K229" s="99"/>
      <c r="L229" s="99"/>
      <c r="M229" s="99"/>
      <c r="N229" s="99"/>
      <c r="O229" s="99"/>
      <c r="P229" s="99"/>
      <c r="Q229" s="99"/>
      <c r="R229" s="99"/>
      <c r="S229" s="99"/>
      <c r="T229" s="99"/>
      <c r="U229" s="99"/>
      <c r="V229" s="99"/>
      <c r="W229" s="99"/>
      <c r="X229" s="99"/>
      <c r="Y229" s="99"/>
      <c r="Z229" s="66"/>
    </row>
    <row r="230" spans="1:26" ht="12.75" customHeight="1" x14ac:dyDescent="0.2">
      <c r="A230" s="118"/>
      <c r="B230" s="118"/>
      <c r="C230" s="99"/>
      <c r="D230" s="119"/>
      <c r="E230" s="99"/>
      <c r="F230" s="99"/>
      <c r="G230" s="99"/>
      <c r="H230" s="99"/>
      <c r="I230" s="99"/>
      <c r="J230" s="99"/>
      <c r="K230" s="99"/>
      <c r="L230" s="99"/>
      <c r="M230" s="99"/>
      <c r="N230" s="99"/>
      <c r="O230" s="99"/>
      <c r="P230" s="99"/>
      <c r="Q230" s="99"/>
      <c r="R230" s="99"/>
      <c r="S230" s="99"/>
      <c r="T230" s="99"/>
      <c r="U230" s="99"/>
      <c r="V230" s="99"/>
      <c r="W230" s="99"/>
      <c r="X230" s="99"/>
      <c r="Y230" s="99"/>
      <c r="Z230" s="66"/>
    </row>
    <row r="231" spans="1:26" ht="12.75" customHeight="1" x14ac:dyDescent="0.2">
      <c r="A231" s="118"/>
      <c r="B231" s="118"/>
      <c r="C231" s="99"/>
      <c r="D231" s="119"/>
      <c r="E231" s="99"/>
      <c r="F231" s="99"/>
      <c r="G231" s="99"/>
      <c r="H231" s="99"/>
      <c r="I231" s="99"/>
      <c r="J231" s="99"/>
      <c r="K231" s="99"/>
      <c r="L231" s="99"/>
      <c r="M231" s="99"/>
      <c r="N231" s="99"/>
      <c r="O231" s="99"/>
      <c r="P231" s="99"/>
      <c r="Q231" s="99"/>
      <c r="R231" s="99"/>
      <c r="S231" s="99"/>
      <c r="T231" s="99"/>
      <c r="U231" s="99"/>
      <c r="V231" s="99"/>
      <c r="W231" s="99"/>
      <c r="X231" s="99"/>
      <c r="Y231" s="99"/>
      <c r="Z231" s="66"/>
    </row>
    <row r="232" spans="1:26" ht="12.75" customHeight="1" x14ac:dyDescent="0.2">
      <c r="A232" s="118"/>
      <c r="B232" s="118"/>
      <c r="C232" s="99"/>
      <c r="D232" s="119"/>
      <c r="E232" s="99"/>
      <c r="F232" s="99"/>
      <c r="G232" s="99"/>
      <c r="H232" s="99"/>
      <c r="I232" s="99"/>
      <c r="J232" s="99"/>
      <c r="K232" s="99"/>
      <c r="L232" s="99"/>
      <c r="M232" s="99"/>
      <c r="N232" s="99"/>
      <c r="O232" s="99"/>
      <c r="P232" s="99"/>
      <c r="Q232" s="99"/>
      <c r="R232" s="99"/>
      <c r="S232" s="99"/>
      <c r="T232" s="99"/>
      <c r="U232" s="99"/>
      <c r="V232" s="99"/>
      <c r="W232" s="99"/>
      <c r="X232" s="99"/>
      <c r="Y232" s="99"/>
      <c r="Z232" s="66"/>
    </row>
    <row r="233" spans="1:26" ht="12.75" customHeight="1" x14ac:dyDescent="0.2">
      <c r="A233" s="118"/>
      <c r="B233" s="118"/>
      <c r="C233" s="99"/>
      <c r="D233" s="119"/>
      <c r="E233" s="99"/>
      <c r="F233" s="99"/>
      <c r="G233" s="99"/>
      <c r="H233" s="99"/>
      <c r="I233" s="99"/>
      <c r="J233" s="99"/>
      <c r="K233" s="99"/>
      <c r="L233" s="99"/>
      <c r="M233" s="99"/>
      <c r="N233" s="99"/>
      <c r="O233" s="99"/>
      <c r="P233" s="99"/>
      <c r="Q233" s="99"/>
      <c r="R233" s="99"/>
      <c r="S233" s="99"/>
      <c r="T233" s="99"/>
      <c r="U233" s="99"/>
      <c r="V233" s="99"/>
      <c r="W233" s="99"/>
      <c r="X233" s="99"/>
      <c r="Y233" s="99"/>
      <c r="Z233" s="66"/>
    </row>
    <row r="234" spans="1:26" ht="12.75" customHeight="1" x14ac:dyDescent="0.2">
      <c r="A234" s="118"/>
      <c r="B234" s="118"/>
      <c r="C234" s="99"/>
      <c r="D234" s="119"/>
      <c r="E234" s="99"/>
      <c r="F234" s="99"/>
      <c r="G234" s="99"/>
      <c r="H234" s="99"/>
      <c r="I234" s="99"/>
      <c r="J234" s="99"/>
      <c r="K234" s="99"/>
      <c r="L234" s="99"/>
      <c r="M234" s="99"/>
      <c r="N234" s="99"/>
      <c r="O234" s="99"/>
      <c r="P234" s="99"/>
      <c r="Q234" s="99"/>
      <c r="R234" s="99"/>
      <c r="S234" s="99"/>
      <c r="T234" s="99"/>
      <c r="U234" s="99"/>
      <c r="V234" s="99"/>
      <c r="W234" s="99"/>
      <c r="X234" s="99"/>
      <c r="Y234" s="99"/>
      <c r="Z234" s="66"/>
    </row>
    <row r="235" spans="1:26" ht="12.75" customHeight="1" x14ac:dyDescent="0.2">
      <c r="A235" s="118"/>
      <c r="B235" s="118"/>
      <c r="C235" s="99"/>
      <c r="D235" s="119"/>
      <c r="E235" s="99"/>
      <c r="F235" s="99"/>
      <c r="G235" s="99"/>
      <c r="H235" s="99"/>
      <c r="I235" s="99"/>
      <c r="J235" s="99"/>
      <c r="K235" s="99"/>
      <c r="L235" s="99"/>
      <c r="M235" s="99"/>
      <c r="N235" s="99"/>
      <c r="O235" s="99"/>
      <c r="P235" s="99"/>
      <c r="Q235" s="99"/>
      <c r="R235" s="99"/>
      <c r="S235" s="99"/>
      <c r="T235" s="99"/>
      <c r="U235" s="99"/>
      <c r="V235" s="99"/>
      <c r="W235" s="99"/>
      <c r="X235" s="99"/>
      <c r="Y235" s="99"/>
      <c r="Z235" s="66"/>
    </row>
    <row r="236" spans="1:26" ht="12.75" customHeight="1" x14ac:dyDescent="0.2">
      <c r="A236" s="118"/>
      <c r="B236" s="118"/>
      <c r="C236" s="99"/>
      <c r="D236" s="119"/>
      <c r="E236" s="99"/>
      <c r="F236" s="99"/>
      <c r="G236" s="99"/>
      <c r="H236" s="99"/>
      <c r="I236" s="99"/>
      <c r="J236" s="99"/>
      <c r="K236" s="99"/>
      <c r="L236" s="99"/>
      <c r="M236" s="99"/>
      <c r="N236" s="99"/>
      <c r="O236" s="99"/>
      <c r="P236" s="99"/>
      <c r="Q236" s="99"/>
      <c r="R236" s="99"/>
      <c r="S236" s="99"/>
      <c r="T236" s="99"/>
      <c r="U236" s="99"/>
      <c r="V236" s="99"/>
      <c r="W236" s="99"/>
      <c r="X236" s="99"/>
      <c r="Y236" s="99"/>
      <c r="Z236" s="66"/>
    </row>
    <row r="237" spans="1:26" ht="12.75" customHeight="1" x14ac:dyDescent="0.2">
      <c r="A237" s="118"/>
      <c r="B237" s="118"/>
      <c r="C237" s="99"/>
      <c r="D237" s="119"/>
      <c r="E237" s="99"/>
      <c r="F237" s="99"/>
      <c r="G237" s="99"/>
      <c r="H237" s="99"/>
      <c r="I237" s="99"/>
      <c r="J237" s="99"/>
      <c r="K237" s="99"/>
      <c r="L237" s="99"/>
      <c r="M237" s="99"/>
      <c r="N237" s="99"/>
      <c r="O237" s="99"/>
      <c r="P237" s="99"/>
      <c r="Q237" s="99"/>
      <c r="R237" s="99"/>
      <c r="S237" s="99"/>
      <c r="T237" s="99"/>
      <c r="U237" s="99"/>
      <c r="V237" s="99"/>
      <c r="W237" s="99"/>
      <c r="X237" s="99"/>
      <c r="Y237" s="99"/>
      <c r="Z237" s="66"/>
    </row>
    <row r="238" spans="1:26" ht="12.75" customHeight="1" x14ac:dyDescent="0.2">
      <c r="A238" s="118"/>
      <c r="B238" s="118"/>
      <c r="C238" s="99"/>
      <c r="D238" s="119"/>
      <c r="E238" s="99"/>
      <c r="F238" s="99"/>
      <c r="G238" s="99"/>
      <c r="H238" s="99"/>
      <c r="I238" s="99"/>
      <c r="J238" s="99"/>
      <c r="K238" s="99"/>
      <c r="L238" s="99"/>
      <c r="M238" s="99"/>
      <c r="N238" s="99"/>
      <c r="O238" s="99"/>
      <c r="P238" s="99"/>
      <c r="Q238" s="99"/>
      <c r="R238" s="99"/>
      <c r="S238" s="99"/>
      <c r="T238" s="99"/>
      <c r="U238" s="99"/>
      <c r="V238" s="99"/>
      <c r="W238" s="99"/>
      <c r="X238" s="99"/>
      <c r="Y238" s="99"/>
      <c r="Z238" s="66"/>
    </row>
    <row r="239" spans="1:26" ht="12.75" customHeight="1" x14ac:dyDescent="0.2">
      <c r="A239" s="118"/>
      <c r="B239" s="118"/>
      <c r="C239" s="99"/>
      <c r="D239" s="119"/>
      <c r="E239" s="99"/>
      <c r="F239" s="99"/>
      <c r="G239" s="99"/>
      <c r="H239" s="99"/>
      <c r="I239" s="99"/>
      <c r="J239" s="99"/>
      <c r="K239" s="99"/>
      <c r="L239" s="99"/>
      <c r="M239" s="99"/>
      <c r="N239" s="99"/>
      <c r="O239" s="99"/>
      <c r="P239" s="99"/>
      <c r="Q239" s="99"/>
      <c r="R239" s="99"/>
      <c r="S239" s="99"/>
      <c r="T239" s="99"/>
      <c r="U239" s="99"/>
      <c r="V239" s="99"/>
      <c r="W239" s="99"/>
      <c r="X239" s="99"/>
      <c r="Y239" s="99"/>
      <c r="Z239" s="66"/>
    </row>
    <row r="240" spans="1:26" ht="12.75" customHeight="1" x14ac:dyDescent="0.2">
      <c r="A240" s="118"/>
      <c r="B240" s="118"/>
      <c r="C240" s="99"/>
      <c r="D240" s="119"/>
      <c r="E240" s="99"/>
      <c r="F240" s="99"/>
      <c r="G240" s="99"/>
      <c r="H240" s="99"/>
      <c r="I240" s="99"/>
      <c r="J240" s="99"/>
      <c r="K240" s="99"/>
      <c r="L240" s="99"/>
      <c r="M240" s="99"/>
      <c r="N240" s="99"/>
      <c r="O240" s="99"/>
      <c r="P240" s="99"/>
      <c r="Q240" s="99"/>
      <c r="R240" s="99"/>
      <c r="S240" s="99"/>
      <c r="T240" s="99"/>
      <c r="U240" s="99"/>
      <c r="V240" s="99"/>
      <c r="W240" s="99"/>
      <c r="X240" s="99"/>
      <c r="Y240" s="99"/>
      <c r="Z240" s="66"/>
    </row>
    <row r="241" spans="1:26" ht="12.75" customHeight="1" x14ac:dyDescent="0.2">
      <c r="A241" s="118"/>
      <c r="B241" s="118"/>
      <c r="C241" s="99"/>
      <c r="D241" s="119"/>
      <c r="E241" s="99"/>
      <c r="F241" s="99"/>
      <c r="G241" s="99"/>
      <c r="H241" s="99"/>
      <c r="I241" s="99"/>
      <c r="J241" s="99"/>
      <c r="K241" s="99"/>
      <c r="L241" s="99"/>
      <c r="M241" s="99"/>
      <c r="N241" s="99"/>
      <c r="O241" s="99"/>
      <c r="P241" s="99"/>
      <c r="Q241" s="99"/>
      <c r="R241" s="99"/>
      <c r="S241" s="99"/>
      <c r="T241" s="99"/>
      <c r="U241" s="99"/>
      <c r="V241" s="99"/>
      <c r="W241" s="99"/>
      <c r="X241" s="99"/>
      <c r="Y241" s="99"/>
      <c r="Z241" s="66"/>
    </row>
    <row r="242" spans="1:26" ht="12.75" customHeight="1" x14ac:dyDescent="0.2">
      <c r="A242" s="118"/>
      <c r="B242" s="118"/>
      <c r="C242" s="99"/>
      <c r="D242" s="119"/>
      <c r="E242" s="99"/>
      <c r="F242" s="99"/>
      <c r="G242" s="99"/>
      <c r="H242" s="99"/>
      <c r="I242" s="99"/>
      <c r="J242" s="99"/>
      <c r="K242" s="99"/>
      <c r="L242" s="99"/>
      <c r="M242" s="99"/>
      <c r="N242" s="99"/>
      <c r="O242" s="99"/>
      <c r="P242" s="99"/>
      <c r="Q242" s="99"/>
      <c r="R242" s="99"/>
      <c r="S242" s="99"/>
      <c r="T242" s="99"/>
      <c r="U242" s="99"/>
      <c r="V242" s="99"/>
      <c r="W242" s="99"/>
      <c r="X242" s="99"/>
      <c r="Y242" s="99"/>
      <c r="Z242" s="66"/>
    </row>
    <row r="243" spans="1:26" ht="12.75" customHeight="1" x14ac:dyDescent="0.2">
      <c r="A243" s="118"/>
      <c r="B243" s="118"/>
      <c r="C243" s="99"/>
      <c r="D243" s="119"/>
      <c r="E243" s="99"/>
      <c r="F243" s="99"/>
      <c r="G243" s="99"/>
      <c r="H243" s="99"/>
      <c r="I243" s="99"/>
      <c r="J243" s="99"/>
      <c r="K243" s="99"/>
      <c r="L243" s="99"/>
      <c r="M243" s="99"/>
      <c r="N243" s="99"/>
      <c r="O243" s="99"/>
      <c r="P243" s="99"/>
      <c r="Q243" s="99"/>
      <c r="R243" s="99"/>
      <c r="S243" s="99"/>
      <c r="T243" s="99"/>
      <c r="U243" s="99"/>
      <c r="V243" s="99"/>
      <c r="W243" s="99"/>
      <c r="X243" s="99"/>
      <c r="Y243" s="99"/>
      <c r="Z243" s="66"/>
    </row>
    <row r="244" spans="1:26" ht="12.75" customHeight="1" x14ac:dyDescent="0.2">
      <c r="A244" s="118"/>
      <c r="B244" s="118"/>
      <c r="C244" s="99"/>
      <c r="D244" s="119"/>
      <c r="E244" s="99"/>
      <c r="F244" s="99"/>
      <c r="G244" s="99"/>
      <c r="H244" s="99"/>
      <c r="I244" s="99"/>
      <c r="J244" s="99"/>
      <c r="K244" s="99"/>
      <c r="L244" s="99"/>
      <c r="M244" s="99"/>
      <c r="N244" s="99"/>
      <c r="O244" s="99"/>
      <c r="P244" s="99"/>
      <c r="Q244" s="99"/>
      <c r="R244" s="99"/>
      <c r="S244" s="99"/>
      <c r="T244" s="99"/>
      <c r="U244" s="99"/>
      <c r="V244" s="99"/>
      <c r="W244" s="99"/>
      <c r="X244" s="99"/>
      <c r="Y244" s="99"/>
      <c r="Z244" s="66"/>
    </row>
    <row r="245" spans="1:26" ht="12.75" customHeight="1" x14ac:dyDescent="0.2">
      <c r="A245" s="118"/>
      <c r="B245" s="118"/>
      <c r="C245" s="99"/>
      <c r="D245" s="119"/>
      <c r="E245" s="99"/>
      <c r="F245" s="99"/>
      <c r="G245" s="99"/>
      <c r="H245" s="99"/>
      <c r="I245" s="99"/>
      <c r="J245" s="99"/>
      <c r="K245" s="99"/>
      <c r="L245" s="99"/>
      <c r="M245" s="99"/>
      <c r="N245" s="99"/>
      <c r="O245" s="99"/>
      <c r="P245" s="99"/>
      <c r="Q245" s="99"/>
      <c r="R245" s="99"/>
      <c r="S245" s="99"/>
      <c r="T245" s="99"/>
      <c r="U245" s="99"/>
      <c r="V245" s="99"/>
      <c r="W245" s="99"/>
      <c r="X245" s="99"/>
      <c r="Y245" s="99"/>
      <c r="Z245" s="66"/>
    </row>
    <row r="246" spans="1:26" ht="12.75" customHeight="1" x14ac:dyDescent="0.2">
      <c r="A246" s="118"/>
      <c r="B246" s="118"/>
      <c r="C246" s="99"/>
      <c r="D246" s="119"/>
      <c r="E246" s="99"/>
      <c r="F246" s="99"/>
      <c r="G246" s="99"/>
      <c r="H246" s="99"/>
      <c r="I246" s="99"/>
      <c r="J246" s="99"/>
      <c r="K246" s="99"/>
      <c r="L246" s="99"/>
      <c r="M246" s="99"/>
      <c r="N246" s="99"/>
      <c r="O246" s="99"/>
      <c r="P246" s="99"/>
      <c r="Q246" s="99"/>
      <c r="R246" s="99"/>
      <c r="S246" s="99"/>
      <c r="T246" s="99"/>
      <c r="U246" s="99"/>
      <c r="V246" s="99"/>
      <c r="W246" s="99"/>
      <c r="X246" s="99"/>
      <c r="Y246" s="99"/>
      <c r="Z246" s="66"/>
    </row>
    <row r="247" spans="1:26" ht="12.75" customHeight="1" x14ac:dyDescent="0.2">
      <c r="A247" s="118"/>
      <c r="B247" s="118"/>
      <c r="C247" s="99"/>
      <c r="D247" s="119"/>
      <c r="E247" s="99"/>
      <c r="F247" s="99"/>
      <c r="G247" s="99"/>
      <c r="H247" s="99"/>
      <c r="I247" s="99"/>
      <c r="J247" s="99"/>
      <c r="K247" s="99"/>
      <c r="L247" s="99"/>
      <c r="M247" s="99"/>
      <c r="N247" s="99"/>
      <c r="O247" s="99"/>
      <c r="P247" s="99"/>
      <c r="Q247" s="99"/>
      <c r="R247" s="99"/>
      <c r="S247" s="99"/>
      <c r="T247" s="99"/>
      <c r="U247" s="99"/>
      <c r="V247" s="99"/>
      <c r="W247" s="99"/>
      <c r="X247" s="99"/>
      <c r="Y247" s="99"/>
      <c r="Z247" s="66"/>
    </row>
    <row r="248" spans="1:26" ht="12.75" customHeight="1" x14ac:dyDescent="0.2">
      <c r="A248" s="118"/>
      <c r="B248" s="118"/>
      <c r="C248" s="99"/>
      <c r="D248" s="119"/>
      <c r="E248" s="99"/>
      <c r="F248" s="99"/>
      <c r="G248" s="99"/>
      <c r="H248" s="99"/>
      <c r="I248" s="99"/>
      <c r="J248" s="99"/>
      <c r="K248" s="99"/>
      <c r="L248" s="99"/>
      <c r="M248" s="99"/>
      <c r="N248" s="99"/>
      <c r="O248" s="99"/>
      <c r="P248" s="99"/>
      <c r="Q248" s="99"/>
      <c r="R248" s="99"/>
      <c r="S248" s="99"/>
      <c r="T248" s="99"/>
      <c r="U248" s="99"/>
      <c r="V248" s="99"/>
      <c r="W248" s="99"/>
      <c r="X248" s="99"/>
      <c r="Y248" s="99"/>
      <c r="Z248" s="66"/>
    </row>
    <row r="249" spans="1:26" ht="12.75" customHeight="1" x14ac:dyDescent="0.2">
      <c r="A249" s="118"/>
      <c r="B249" s="118"/>
      <c r="C249" s="99"/>
      <c r="D249" s="119"/>
      <c r="E249" s="99"/>
      <c r="F249" s="99"/>
      <c r="G249" s="99"/>
      <c r="H249" s="99"/>
      <c r="I249" s="99"/>
      <c r="J249" s="99"/>
      <c r="K249" s="99"/>
      <c r="L249" s="99"/>
      <c r="M249" s="99"/>
      <c r="N249" s="99"/>
      <c r="O249" s="99"/>
      <c r="P249" s="99"/>
      <c r="Q249" s="99"/>
      <c r="R249" s="99"/>
      <c r="S249" s="99"/>
      <c r="T249" s="99"/>
      <c r="U249" s="99"/>
      <c r="V249" s="99"/>
      <c r="W249" s="99"/>
      <c r="X249" s="99"/>
      <c r="Y249" s="99"/>
      <c r="Z249" s="66"/>
    </row>
    <row r="250" spans="1:26" ht="12.75" customHeight="1" x14ac:dyDescent="0.2">
      <c r="A250" s="118"/>
      <c r="B250" s="118"/>
      <c r="C250" s="99"/>
      <c r="D250" s="119"/>
      <c r="E250" s="99"/>
      <c r="F250" s="99"/>
      <c r="G250" s="99"/>
      <c r="H250" s="99"/>
      <c r="I250" s="99"/>
      <c r="J250" s="99"/>
      <c r="K250" s="99"/>
      <c r="L250" s="99"/>
      <c r="M250" s="99"/>
      <c r="N250" s="99"/>
      <c r="O250" s="99"/>
      <c r="P250" s="99"/>
      <c r="Q250" s="99"/>
      <c r="R250" s="99"/>
      <c r="S250" s="99"/>
      <c r="T250" s="99"/>
      <c r="U250" s="99"/>
      <c r="V250" s="99"/>
      <c r="W250" s="99"/>
      <c r="X250" s="99"/>
      <c r="Y250" s="99"/>
      <c r="Z250" s="66"/>
    </row>
    <row r="251" spans="1:26" ht="12.75" customHeight="1" x14ac:dyDescent="0.2">
      <c r="A251" s="118"/>
      <c r="B251" s="118"/>
      <c r="C251" s="99"/>
      <c r="D251" s="119"/>
      <c r="E251" s="99"/>
      <c r="F251" s="99"/>
      <c r="G251" s="99"/>
      <c r="H251" s="99"/>
      <c r="I251" s="99"/>
      <c r="J251" s="99"/>
      <c r="K251" s="99"/>
      <c r="L251" s="99"/>
      <c r="M251" s="99"/>
      <c r="N251" s="99"/>
      <c r="O251" s="99"/>
      <c r="P251" s="99"/>
      <c r="Q251" s="99"/>
      <c r="R251" s="99"/>
      <c r="S251" s="99"/>
      <c r="T251" s="99"/>
      <c r="U251" s="99"/>
      <c r="V251" s="99"/>
      <c r="W251" s="99"/>
      <c r="X251" s="99"/>
      <c r="Y251" s="99"/>
      <c r="Z251" s="66"/>
    </row>
    <row r="252" spans="1:26" ht="12.75" customHeight="1" x14ac:dyDescent="0.2">
      <c r="A252" s="118"/>
      <c r="B252" s="118"/>
      <c r="C252" s="99"/>
      <c r="D252" s="119"/>
      <c r="E252" s="99"/>
      <c r="F252" s="99"/>
      <c r="G252" s="99"/>
      <c r="H252" s="99"/>
      <c r="I252" s="99"/>
      <c r="J252" s="99"/>
      <c r="K252" s="99"/>
      <c r="L252" s="99"/>
      <c r="M252" s="99"/>
      <c r="N252" s="99"/>
      <c r="O252" s="99"/>
      <c r="P252" s="99"/>
      <c r="Q252" s="99"/>
      <c r="R252" s="99"/>
      <c r="S252" s="99"/>
      <c r="T252" s="99"/>
      <c r="U252" s="99"/>
      <c r="V252" s="99"/>
      <c r="W252" s="99"/>
      <c r="X252" s="99"/>
      <c r="Y252" s="99"/>
      <c r="Z252" s="66"/>
    </row>
    <row r="253" spans="1:26" ht="12.75" customHeight="1" x14ac:dyDescent="0.2">
      <c r="A253" s="118"/>
      <c r="B253" s="118"/>
      <c r="C253" s="99"/>
      <c r="D253" s="119"/>
      <c r="E253" s="99"/>
      <c r="F253" s="99"/>
      <c r="G253" s="99"/>
      <c r="H253" s="99"/>
      <c r="I253" s="99"/>
      <c r="J253" s="99"/>
      <c r="K253" s="99"/>
      <c r="L253" s="99"/>
      <c r="M253" s="99"/>
      <c r="N253" s="99"/>
      <c r="O253" s="99"/>
      <c r="P253" s="99"/>
      <c r="Q253" s="99"/>
      <c r="R253" s="99"/>
      <c r="S253" s="99"/>
      <c r="T253" s="99"/>
      <c r="U253" s="99"/>
      <c r="V253" s="99"/>
      <c r="W253" s="99"/>
      <c r="X253" s="99"/>
      <c r="Y253" s="99"/>
      <c r="Z253" s="66"/>
    </row>
    <row r="254" spans="1:26" ht="12.75" customHeight="1" x14ac:dyDescent="0.2">
      <c r="A254" s="118"/>
      <c r="B254" s="118"/>
      <c r="C254" s="99"/>
      <c r="D254" s="119"/>
      <c r="E254" s="99"/>
      <c r="F254" s="99"/>
      <c r="G254" s="99"/>
      <c r="H254" s="99"/>
      <c r="I254" s="99"/>
      <c r="J254" s="99"/>
      <c r="K254" s="99"/>
      <c r="L254" s="99"/>
      <c r="M254" s="99"/>
      <c r="N254" s="99"/>
      <c r="O254" s="99"/>
      <c r="P254" s="99"/>
      <c r="Q254" s="99"/>
      <c r="R254" s="99"/>
      <c r="S254" s="99"/>
      <c r="T254" s="99"/>
      <c r="U254" s="99"/>
      <c r="V254" s="99"/>
      <c r="W254" s="99"/>
      <c r="X254" s="99"/>
      <c r="Y254" s="99"/>
      <c r="Z254" s="66"/>
    </row>
    <row r="255" spans="1:26" ht="12.75" customHeight="1" x14ac:dyDescent="0.2">
      <c r="A255" s="118"/>
      <c r="B255" s="118"/>
      <c r="C255" s="99"/>
      <c r="D255" s="119"/>
      <c r="E255" s="99"/>
      <c r="F255" s="99"/>
      <c r="G255" s="99"/>
      <c r="H255" s="99"/>
      <c r="I255" s="99"/>
      <c r="J255" s="99"/>
      <c r="K255" s="99"/>
      <c r="L255" s="99"/>
      <c r="M255" s="99"/>
      <c r="N255" s="99"/>
      <c r="O255" s="99"/>
      <c r="P255" s="99"/>
      <c r="Q255" s="99"/>
      <c r="R255" s="99"/>
      <c r="S255" s="99"/>
      <c r="T255" s="99"/>
      <c r="U255" s="99"/>
      <c r="V255" s="99"/>
      <c r="W255" s="99"/>
      <c r="X255" s="99"/>
      <c r="Y255" s="99"/>
      <c r="Z255" s="66"/>
    </row>
    <row r="256" spans="1:26" ht="12.75" customHeight="1" x14ac:dyDescent="0.2">
      <c r="A256" s="118"/>
      <c r="B256" s="118"/>
      <c r="C256" s="99"/>
      <c r="D256" s="119"/>
      <c r="E256" s="99"/>
      <c r="F256" s="99"/>
      <c r="G256" s="99"/>
      <c r="H256" s="99"/>
      <c r="I256" s="99"/>
      <c r="J256" s="99"/>
      <c r="K256" s="99"/>
      <c r="L256" s="99"/>
      <c r="M256" s="99"/>
      <c r="N256" s="99"/>
      <c r="O256" s="99"/>
      <c r="P256" s="99"/>
      <c r="Q256" s="99"/>
      <c r="R256" s="99"/>
      <c r="S256" s="99"/>
      <c r="T256" s="99"/>
      <c r="U256" s="99"/>
      <c r="V256" s="99"/>
      <c r="W256" s="99"/>
      <c r="X256" s="99"/>
      <c r="Y256" s="99"/>
      <c r="Z256" s="66"/>
    </row>
    <row r="257" spans="1:26" ht="12.75" customHeight="1" x14ac:dyDescent="0.2">
      <c r="A257" s="118"/>
      <c r="B257" s="118"/>
      <c r="C257" s="99"/>
      <c r="D257" s="119"/>
      <c r="E257" s="99"/>
      <c r="F257" s="99"/>
      <c r="G257" s="99"/>
      <c r="H257" s="99"/>
      <c r="I257" s="99"/>
      <c r="J257" s="99"/>
      <c r="K257" s="99"/>
      <c r="L257" s="99"/>
      <c r="M257" s="99"/>
      <c r="N257" s="99"/>
      <c r="O257" s="99"/>
      <c r="P257" s="99"/>
      <c r="Q257" s="99"/>
      <c r="R257" s="99"/>
      <c r="S257" s="99"/>
      <c r="T257" s="99"/>
      <c r="U257" s="99"/>
      <c r="V257" s="99"/>
      <c r="W257" s="99"/>
      <c r="X257" s="99"/>
      <c r="Y257" s="99"/>
      <c r="Z257" s="66"/>
    </row>
    <row r="258" spans="1:26" ht="12.75" customHeight="1" x14ac:dyDescent="0.2">
      <c r="A258" s="118"/>
      <c r="B258" s="118"/>
      <c r="C258" s="99"/>
      <c r="D258" s="119"/>
      <c r="E258" s="99"/>
      <c r="F258" s="99"/>
      <c r="G258" s="99"/>
      <c r="H258" s="99"/>
      <c r="I258" s="99"/>
      <c r="J258" s="99"/>
      <c r="K258" s="99"/>
      <c r="L258" s="99"/>
      <c r="M258" s="99"/>
      <c r="N258" s="99"/>
      <c r="O258" s="99"/>
      <c r="P258" s="99"/>
      <c r="Q258" s="99"/>
      <c r="R258" s="99"/>
      <c r="S258" s="99"/>
      <c r="T258" s="99"/>
      <c r="U258" s="99"/>
      <c r="V258" s="99"/>
      <c r="W258" s="99"/>
      <c r="X258" s="99"/>
      <c r="Y258" s="99"/>
      <c r="Z258" s="66"/>
    </row>
    <row r="259" spans="1:26" ht="12.75" customHeight="1" x14ac:dyDescent="0.2">
      <c r="A259" s="118"/>
      <c r="B259" s="118"/>
      <c r="C259" s="99"/>
      <c r="D259" s="119"/>
      <c r="E259" s="99"/>
      <c r="F259" s="99"/>
      <c r="G259" s="99"/>
      <c r="H259" s="99"/>
      <c r="I259" s="99"/>
      <c r="J259" s="99"/>
      <c r="K259" s="99"/>
      <c r="L259" s="99"/>
      <c r="M259" s="99"/>
      <c r="N259" s="99"/>
      <c r="O259" s="99"/>
      <c r="P259" s="99"/>
      <c r="Q259" s="99"/>
      <c r="R259" s="99"/>
      <c r="S259" s="99"/>
      <c r="T259" s="99"/>
      <c r="U259" s="99"/>
      <c r="V259" s="99"/>
      <c r="W259" s="99"/>
      <c r="X259" s="99"/>
      <c r="Y259" s="99"/>
      <c r="Z259" s="66"/>
    </row>
    <row r="260" spans="1:26" ht="12.75" customHeight="1" x14ac:dyDescent="0.2">
      <c r="A260" s="118"/>
      <c r="B260" s="118"/>
      <c r="C260" s="99"/>
      <c r="D260" s="119"/>
      <c r="E260" s="99"/>
      <c r="F260" s="99"/>
      <c r="G260" s="99"/>
      <c r="H260" s="99"/>
      <c r="I260" s="99"/>
      <c r="J260" s="99"/>
      <c r="K260" s="99"/>
      <c r="L260" s="99"/>
      <c r="M260" s="99"/>
      <c r="N260" s="99"/>
      <c r="O260" s="99"/>
      <c r="P260" s="99"/>
      <c r="Q260" s="99"/>
      <c r="R260" s="99"/>
      <c r="S260" s="99"/>
      <c r="T260" s="99"/>
      <c r="U260" s="99"/>
      <c r="V260" s="99"/>
      <c r="W260" s="99"/>
      <c r="X260" s="99"/>
      <c r="Y260" s="99"/>
      <c r="Z260" s="66"/>
    </row>
    <row r="261" spans="1:26" ht="12.75" customHeight="1" x14ac:dyDescent="0.2">
      <c r="A261" s="118"/>
      <c r="B261" s="118"/>
      <c r="C261" s="99"/>
      <c r="D261" s="119"/>
      <c r="E261" s="99"/>
      <c r="F261" s="99"/>
      <c r="G261" s="99"/>
      <c r="H261" s="99"/>
      <c r="I261" s="99"/>
      <c r="J261" s="99"/>
      <c r="K261" s="99"/>
      <c r="L261" s="99"/>
      <c r="M261" s="99"/>
      <c r="N261" s="99"/>
      <c r="O261" s="99"/>
      <c r="P261" s="99"/>
      <c r="Q261" s="99"/>
      <c r="R261" s="99"/>
      <c r="S261" s="99"/>
      <c r="T261" s="99"/>
      <c r="U261" s="99"/>
      <c r="V261" s="99"/>
      <c r="W261" s="99"/>
      <c r="X261" s="99"/>
      <c r="Y261" s="99"/>
      <c r="Z261" s="66"/>
    </row>
    <row r="262" spans="1:26" ht="12.75" customHeight="1" x14ac:dyDescent="0.2">
      <c r="A262" s="118"/>
      <c r="B262" s="118"/>
      <c r="C262" s="99"/>
      <c r="D262" s="119"/>
      <c r="E262" s="99"/>
      <c r="F262" s="99"/>
      <c r="G262" s="99"/>
      <c r="H262" s="99"/>
      <c r="I262" s="99"/>
      <c r="J262" s="99"/>
      <c r="K262" s="99"/>
      <c r="L262" s="99"/>
      <c r="M262" s="99"/>
      <c r="N262" s="99"/>
      <c r="O262" s="99"/>
      <c r="P262" s="99"/>
      <c r="Q262" s="99"/>
      <c r="R262" s="99"/>
      <c r="S262" s="99"/>
      <c r="T262" s="99"/>
      <c r="U262" s="99"/>
      <c r="V262" s="99"/>
      <c r="W262" s="99"/>
      <c r="X262" s="99"/>
      <c r="Y262" s="99"/>
      <c r="Z262" s="66"/>
    </row>
    <row r="263" spans="1:26" ht="12.75" customHeight="1" x14ac:dyDescent="0.2">
      <c r="A263" s="118"/>
      <c r="B263" s="118"/>
      <c r="C263" s="99"/>
      <c r="D263" s="119"/>
      <c r="E263" s="99"/>
      <c r="F263" s="99"/>
      <c r="G263" s="99"/>
      <c r="H263" s="99"/>
      <c r="I263" s="99"/>
      <c r="J263" s="99"/>
      <c r="K263" s="99"/>
      <c r="L263" s="99"/>
      <c r="M263" s="99"/>
      <c r="N263" s="99"/>
      <c r="O263" s="99"/>
      <c r="P263" s="99"/>
      <c r="Q263" s="99"/>
      <c r="R263" s="99"/>
      <c r="S263" s="99"/>
      <c r="T263" s="99"/>
      <c r="U263" s="99"/>
      <c r="V263" s="99"/>
      <c r="W263" s="99"/>
      <c r="X263" s="99"/>
      <c r="Y263" s="99"/>
      <c r="Z263" s="66"/>
    </row>
    <row r="264" spans="1:26" ht="12.75" customHeight="1" x14ac:dyDescent="0.2">
      <c r="A264" s="118"/>
      <c r="B264" s="118"/>
      <c r="C264" s="99"/>
      <c r="D264" s="119"/>
      <c r="E264" s="99"/>
      <c r="F264" s="99"/>
      <c r="G264" s="99"/>
      <c r="H264" s="99"/>
      <c r="I264" s="99"/>
      <c r="J264" s="99"/>
      <c r="K264" s="99"/>
      <c r="L264" s="99"/>
      <c r="M264" s="99"/>
      <c r="N264" s="99"/>
      <c r="O264" s="99"/>
      <c r="P264" s="99"/>
      <c r="Q264" s="99"/>
      <c r="R264" s="99"/>
      <c r="S264" s="99"/>
      <c r="T264" s="99"/>
      <c r="U264" s="99"/>
      <c r="V264" s="99"/>
      <c r="W264" s="99"/>
      <c r="X264" s="99"/>
      <c r="Y264" s="99"/>
      <c r="Z264" s="66"/>
    </row>
    <row r="265" spans="1:26" ht="12.75" customHeight="1" x14ac:dyDescent="0.2">
      <c r="A265" s="118"/>
      <c r="B265" s="118"/>
      <c r="C265" s="99"/>
      <c r="D265" s="119"/>
      <c r="E265" s="99"/>
      <c r="F265" s="99"/>
      <c r="G265" s="99"/>
      <c r="H265" s="99"/>
      <c r="I265" s="99"/>
      <c r="J265" s="99"/>
      <c r="K265" s="99"/>
      <c r="L265" s="99"/>
      <c r="M265" s="99"/>
      <c r="N265" s="99"/>
      <c r="O265" s="99"/>
      <c r="P265" s="99"/>
      <c r="Q265" s="99"/>
      <c r="R265" s="99"/>
      <c r="S265" s="99"/>
      <c r="T265" s="99"/>
      <c r="U265" s="99"/>
      <c r="V265" s="99"/>
      <c r="W265" s="99"/>
      <c r="X265" s="99"/>
      <c r="Y265" s="99"/>
      <c r="Z265" s="66"/>
    </row>
    <row r="266" spans="1:26" ht="12.75" customHeight="1" x14ac:dyDescent="0.2">
      <c r="A266" s="118"/>
      <c r="B266" s="118"/>
      <c r="C266" s="99"/>
      <c r="D266" s="119"/>
      <c r="E266" s="99"/>
      <c r="F266" s="99"/>
      <c r="G266" s="99"/>
      <c r="H266" s="99"/>
      <c r="I266" s="99"/>
      <c r="J266" s="99"/>
      <c r="K266" s="99"/>
      <c r="L266" s="99"/>
      <c r="M266" s="99"/>
      <c r="N266" s="99"/>
      <c r="O266" s="99"/>
      <c r="P266" s="99"/>
      <c r="Q266" s="99"/>
      <c r="R266" s="99"/>
      <c r="S266" s="99"/>
      <c r="T266" s="99"/>
      <c r="U266" s="99"/>
      <c r="V266" s="99"/>
      <c r="W266" s="99"/>
      <c r="X266" s="99"/>
      <c r="Y266" s="99"/>
      <c r="Z266" s="66"/>
    </row>
    <row r="267" spans="1:26" ht="12.75" customHeight="1" x14ac:dyDescent="0.2">
      <c r="A267" s="118"/>
      <c r="B267" s="118"/>
      <c r="C267" s="99"/>
      <c r="D267" s="119"/>
      <c r="E267" s="99"/>
      <c r="F267" s="99"/>
      <c r="G267" s="99"/>
      <c r="H267" s="99"/>
      <c r="I267" s="99"/>
      <c r="J267" s="99"/>
      <c r="K267" s="99"/>
      <c r="L267" s="99"/>
      <c r="M267" s="99"/>
      <c r="N267" s="99"/>
      <c r="O267" s="99"/>
      <c r="P267" s="99"/>
      <c r="Q267" s="99"/>
      <c r="R267" s="99"/>
      <c r="S267" s="99"/>
      <c r="T267" s="99"/>
      <c r="U267" s="99"/>
      <c r="V267" s="99"/>
      <c r="W267" s="99"/>
      <c r="X267" s="99"/>
      <c r="Y267" s="99"/>
      <c r="Z267" s="66"/>
    </row>
    <row r="268" spans="1:26" ht="12.75" customHeight="1" x14ac:dyDescent="0.2"/>
    <row r="269" spans="1:26" ht="12.75" customHeight="1" x14ac:dyDescent="0.2"/>
    <row r="270" spans="1:26" ht="12.75" customHeight="1" x14ac:dyDescent="0.2"/>
    <row r="271" spans="1:26" ht="12.75" customHeight="1" x14ac:dyDescent="0.2"/>
    <row r="272" spans="1:26"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sheetData>
  <mergeCells count="16">
    <mergeCell ref="A5:C5"/>
    <mergeCell ref="A6:C6"/>
    <mergeCell ref="C51:F51"/>
    <mergeCell ref="C72:F72"/>
    <mergeCell ref="A7:C7"/>
    <mergeCell ref="A8:C8"/>
    <mergeCell ref="A9:C9"/>
    <mergeCell ref="C10:G10"/>
    <mergeCell ref="C30:F30"/>
    <mergeCell ref="C31:G31"/>
    <mergeCell ref="C52:G52"/>
    <mergeCell ref="A1:G1"/>
    <mergeCell ref="C2:D2"/>
    <mergeCell ref="F2:G2"/>
    <mergeCell ref="C3:G3"/>
    <mergeCell ref="A4:C4"/>
  </mergeCells>
  <pageMargins left="0.70866141732283472" right="0.70866141732283472" top="0.74803149606299213" bottom="0.74803149606299213" header="0" footer="0"/>
  <pageSetup paperSize="9" scale="42" fitToHeight="0" orientation="landscape" r:id="rId1"/>
  <headerFooter>
    <oddFooter>&amp;RPÁGINA &amp;P DE</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00000"/>
    <pageSetUpPr fitToPage="1"/>
  </sheetPr>
  <dimension ref="A1:Z734"/>
  <sheetViews>
    <sheetView showGridLines="0" topLeftCell="A55" workbookViewId="0">
      <selection activeCell="A52" sqref="A52:G72"/>
    </sheetView>
  </sheetViews>
  <sheetFormatPr defaultColWidth="12.5703125" defaultRowHeight="15" customHeight="1" outlineLevelRow="1" x14ac:dyDescent="0.2"/>
  <cols>
    <col min="1" max="1" width="11.7109375" customWidth="1"/>
    <col min="2" max="2" width="14" customWidth="1"/>
    <col min="3" max="3" width="104" customWidth="1"/>
    <col min="4" max="4" width="6.42578125" customWidth="1"/>
    <col min="5" max="5" width="10.5703125" customWidth="1"/>
    <col min="6" max="6" width="9.42578125" customWidth="1"/>
    <col min="7" max="7" width="19" customWidth="1"/>
    <col min="8" max="8" width="2.85546875" customWidth="1"/>
    <col min="9" max="25" width="8" customWidth="1"/>
    <col min="26" max="26" width="14.42578125" customWidth="1"/>
  </cols>
  <sheetData>
    <row r="1" spans="1:26" ht="12.75" customHeight="1" x14ac:dyDescent="0.2">
      <c r="A1" s="396" t="s">
        <v>131</v>
      </c>
      <c r="B1" s="384"/>
      <c r="C1" s="384"/>
      <c r="D1" s="384"/>
      <c r="E1" s="384"/>
      <c r="F1" s="384"/>
      <c r="G1" s="385"/>
      <c r="H1" s="169"/>
      <c r="I1" s="140"/>
      <c r="J1" s="140"/>
      <c r="K1" s="140"/>
      <c r="L1" s="140"/>
      <c r="M1" s="140"/>
      <c r="N1" s="140"/>
      <c r="O1" s="140"/>
      <c r="P1" s="140"/>
      <c r="Q1" s="140"/>
      <c r="R1" s="140"/>
      <c r="S1" s="140"/>
      <c r="T1" s="140"/>
      <c r="U1" s="140"/>
      <c r="V1" s="140"/>
      <c r="W1" s="140"/>
      <c r="X1" s="140"/>
      <c r="Y1" s="140"/>
      <c r="Z1" s="66"/>
    </row>
    <row r="2" spans="1:26" ht="12.75" customHeight="1" x14ac:dyDescent="0.2">
      <c r="A2" s="178"/>
      <c r="B2" s="179"/>
      <c r="C2" s="418" t="str">
        <f>Resumo!$A$5</f>
        <v>DATA-BASE: SINAPI 05/2024, SABESP 05/2024 ( L.S.: 88,52% | B.D.I.: 26,98%),  Ata de Registro nº84/2024, cotação de mercado</v>
      </c>
      <c r="D2" s="372"/>
      <c r="E2" s="140"/>
      <c r="F2" s="446"/>
      <c r="G2" s="387"/>
      <c r="H2" s="140"/>
      <c r="I2" s="144"/>
      <c r="J2" s="140"/>
      <c r="K2" s="140"/>
      <c r="L2" s="140"/>
      <c r="M2" s="140"/>
      <c r="N2" s="140"/>
      <c r="O2" s="140"/>
      <c r="P2" s="140"/>
      <c r="Q2" s="140"/>
      <c r="R2" s="140"/>
      <c r="S2" s="140"/>
      <c r="T2" s="140"/>
      <c r="U2" s="140"/>
      <c r="V2" s="140"/>
      <c r="W2" s="140"/>
      <c r="X2" s="140"/>
      <c r="Y2" s="140"/>
      <c r="Z2" s="66"/>
    </row>
    <row r="3" spans="1:26" ht="12.75" customHeight="1" x14ac:dyDescent="0.2">
      <c r="A3" s="104" t="s">
        <v>199</v>
      </c>
      <c r="B3" s="98"/>
      <c r="C3" s="420" t="str">
        <f>"CONSERTO EM REDES DE ESGOTO - RUA PAVIMENTADA - CONFORME COMPOSIÇÃO (L:"&amp;D4&amp;"M/C:"&amp;D5&amp;"M/P:"&amp;D6&amp;"M)"</f>
        <v>CONSERTO EM REDES DE ESGOTO - RUA PAVIMENTADA - CONFORME COMPOSIÇÃO (L:1,5M/C:1M/P:5M)</v>
      </c>
      <c r="D3" s="400"/>
      <c r="E3" s="400"/>
      <c r="F3" s="400"/>
      <c r="G3" s="401"/>
      <c r="H3" s="65"/>
      <c r="I3" s="65"/>
      <c r="J3" s="65"/>
      <c r="K3" s="65"/>
      <c r="L3" s="65"/>
      <c r="M3" s="65"/>
      <c r="N3" s="65"/>
      <c r="O3" s="65"/>
      <c r="P3" s="65"/>
      <c r="Q3" s="65"/>
      <c r="R3" s="65"/>
      <c r="S3" s="65"/>
      <c r="T3" s="65"/>
      <c r="U3" s="65"/>
      <c r="V3" s="65"/>
      <c r="W3" s="65"/>
      <c r="X3" s="65"/>
      <c r="Y3" s="65"/>
      <c r="Z3" s="66"/>
    </row>
    <row r="4" spans="1:26" ht="12.75" customHeight="1" x14ac:dyDescent="0.2">
      <c r="A4" s="421" t="s">
        <v>163</v>
      </c>
      <c r="B4" s="403"/>
      <c r="C4" s="404"/>
      <c r="D4" s="100">
        <v>1.5</v>
      </c>
      <c r="E4" s="99" t="s">
        <v>20</v>
      </c>
      <c r="F4" s="101"/>
      <c r="G4" s="102"/>
      <c r="H4" s="99"/>
      <c r="I4" s="99"/>
      <c r="J4" s="99"/>
      <c r="K4" s="99"/>
      <c r="L4" s="99"/>
      <c r="M4" s="99"/>
      <c r="N4" s="99"/>
      <c r="O4" s="99"/>
      <c r="P4" s="99"/>
      <c r="Q4" s="99"/>
      <c r="R4" s="99"/>
      <c r="S4" s="99"/>
      <c r="T4" s="99"/>
      <c r="U4" s="99"/>
      <c r="V4" s="99"/>
      <c r="W4" s="99"/>
      <c r="X4" s="99"/>
      <c r="Y4" s="99"/>
      <c r="Z4" s="66"/>
    </row>
    <row r="5" spans="1:26" ht="12.75" customHeight="1" x14ac:dyDescent="0.2">
      <c r="A5" s="422" t="s">
        <v>136</v>
      </c>
      <c r="B5" s="406"/>
      <c r="C5" s="407"/>
      <c r="D5" s="120">
        <v>1</v>
      </c>
      <c r="E5" s="99" t="s">
        <v>20</v>
      </c>
      <c r="F5" s="99"/>
      <c r="G5" s="103"/>
      <c r="H5" s="99"/>
      <c r="I5" s="99"/>
      <c r="J5" s="99"/>
      <c r="K5" s="99"/>
      <c r="L5" s="99"/>
      <c r="M5" s="99"/>
      <c r="N5" s="99"/>
      <c r="O5" s="99"/>
      <c r="P5" s="99"/>
      <c r="Q5" s="99"/>
      <c r="R5" s="99"/>
      <c r="S5" s="99"/>
      <c r="T5" s="99"/>
      <c r="U5" s="99"/>
      <c r="V5" s="99"/>
      <c r="W5" s="99"/>
      <c r="X5" s="99"/>
      <c r="Y5" s="99"/>
      <c r="Z5" s="66"/>
    </row>
    <row r="6" spans="1:26" ht="12.75" customHeight="1" x14ac:dyDescent="0.2">
      <c r="A6" s="422" t="s">
        <v>138</v>
      </c>
      <c r="B6" s="406"/>
      <c r="C6" s="407"/>
      <c r="D6" s="100">
        <v>5</v>
      </c>
      <c r="E6" s="170" t="s">
        <v>20</v>
      </c>
      <c r="F6" s="66"/>
      <c r="G6" s="103"/>
      <c r="H6" s="99"/>
      <c r="I6" s="99"/>
      <c r="J6" s="99"/>
      <c r="K6" s="99"/>
      <c r="L6" s="99"/>
      <c r="M6" s="99"/>
      <c r="N6" s="99"/>
      <c r="O6" s="99"/>
      <c r="P6" s="99"/>
      <c r="Q6" s="99"/>
      <c r="R6" s="99"/>
      <c r="S6" s="99"/>
      <c r="T6" s="99"/>
      <c r="U6" s="99"/>
      <c r="V6" s="99"/>
      <c r="W6" s="99"/>
      <c r="X6" s="99"/>
      <c r="Y6" s="99"/>
      <c r="Z6" s="66"/>
    </row>
    <row r="7" spans="1:26" ht="12.75" customHeight="1" x14ac:dyDescent="0.2">
      <c r="A7" s="422" t="s">
        <v>200</v>
      </c>
      <c r="B7" s="406"/>
      <c r="C7" s="407"/>
      <c r="D7" s="100">
        <v>2</v>
      </c>
      <c r="E7" s="99" t="s">
        <v>201</v>
      </c>
      <c r="F7" s="99"/>
      <c r="G7" s="103"/>
      <c r="H7" s="99"/>
      <c r="I7" s="99"/>
      <c r="J7" s="99"/>
      <c r="K7" s="99"/>
      <c r="L7" s="99"/>
      <c r="M7" s="99"/>
      <c r="N7" s="99"/>
      <c r="O7" s="99"/>
      <c r="P7" s="99"/>
      <c r="Q7" s="99"/>
      <c r="R7" s="99"/>
      <c r="S7" s="99"/>
      <c r="T7" s="99"/>
      <c r="U7" s="99"/>
      <c r="V7" s="99"/>
      <c r="W7" s="99"/>
      <c r="X7" s="99"/>
      <c r="Y7" s="99"/>
      <c r="Z7" s="66"/>
    </row>
    <row r="8" spans="1:26" ht="12.75" customHeight="1" x14ac:dyDescent="0.2">
      <c r="A8" s="422" t="s">
        <v>202</v>
      </c>
      <c r="B8" s="406"/>
      <c r="C8" s="407"/>
      <c r="D8" s="100">
        <v>4</v>
      </c>
      <c r="E8" s="99" t="s">
        <v>201</v>
      </c>
      <c r="F8" s="99"/>
      <c r="G8" s="103"/>
      <c r="H8" s="99"/>
      <c r="I8" s="99"/>
      <c r="J8" s="99"/>
      <c r="K8" s="99"/>
      <c r="L8" s="99"/>
      <c r="M8" s="99"/>
      <c r="N8" s="99"/>
      <c r="O8" s="99"/>
      <c r="P8" s="99"/>
      <c r="Q8" s="99"/>
      <c r="R8" s="99"/>
      <c r="S8" s="99"/>
      <c r="T8" s="99"/>
      <c r="U8" s="99"/>
      <c r="V8" s="99"/>
      <c r="W8" s="99"/>
      <c r="X8" s="99"/>
      <c r="Y8" s="99"/>
      <c r="Z8" s="66"/>
    </row>
    <row r="9" spans="1:26" ht="12.75" customHeight="1" x14ac:dyDescent="0.2">
      <c r="A9" s="422" t="s">
        <v>203</v>
      </c>
      <c r="B9" s="406"/>
      <c r="C9" s="407"/>
      <c r="D9" s="100">
        <v>6</v>
      </c>
      <c r="E9" s="99" t="s">
        <v>201</v>
      </c>
      <c r="F9" s="99"/>
      <c r="G9" s="103"/>
      <c r="H9" s="99"/>
      <c r="I9" s="99"/>
      <c r="J9" s="99"/>
      <c r="K9" s="99"/>
      <c r="L9" s="99"/>
      <c r="M9" s="99"/>
      <c r="N9" s="99"/>
      <c r="O9" s="99"/>
      <c r="P9" s="99"/>
      <c r="Q9" s="99"/>
      <c r="R9" s="99"/>
      <c r="S9" s="99"/>
      <c r="T9" s="99"/>
      <c r="U9" s="99"/>
      <c r="V9" s="99"/>
      <c r="W9" s="99"/>
      <c r="X9" s="99"/>
      <c r="Y9" s="99"/>
      <c r="Z9" s="66"/>
    </row>
    <row r="10" spans="1:26" ht="12.75" customHeight="1" x14ac:dyDescent="0.2">
      <c r="A10" s="104" t="str">
        <f>$A$3</f>
        <v>2.1.</v>
      </c>
      <c r="B10" s="105" t="s">
        <v>206</v>
      </c>
      <c r="C10" s="416" t="str">
        <f>"CONSERTO EM REDES DE ESGOTO DE Ø100 à Ø300 ATÉ "&amp;D6&amp;"M EM PVC PBA/DEFOFO/FOFO/AMIANTO/GALVANIZADO (SUBSTITUIDO POR PVC OCRE)"</f>
        <v>CONSERTO EM REDES DE ESGOTO DE Ø100 à Ø300 ATÉ 5M EM PVC PBA/DEFOFO/FOFO/AMIANTO/GALVANIZADO (SUBSTITUIDO POR PVC OCRE)</v>
      </c>
      <c r="D10" s="400"/>
      <c r="E10" s="400"/>
      <c r="F10" s="400"/>
      <c r="G10" s="401"/>
      <c r="H10" s="65"/>
      <c r="I10" s="65"/>
      <c r="J10" s="65"/>
      <c r="K10" s="65"/>
      <c r="L10" s="65"/>
      <c r="M10" s="65"/>
      <c r="N10" s="65"/>
      <c r="O10" s="65"/>
      <c r="P10" s="65"/>
      <c r="Q10" s="65"/>
      <c r="R10" s="65"/>
      <c r="S10" s="65"/>
      <c r="T10" s="65"/>
      <c r="U10" s="65"/>
      <c r="V10" s="65"/>
      <c r="W10" s="65"/>
      <c r="X10" s="65"/>
      <c r="Y10" s="65"/>
      <c r="Z10" s="66"/>
    </row>
    <row r="11" spans="1:26" ht="12.75" customHeight="1" outlineLevel="1" x14ac:dyDescent="0.2">
      <c r="A11" s="6" t="s">
        <v>1</v>
      </c>
      <c r="B11" s="6" t="s">
        <v>2</v>
      </c>
      <c r="C11" s="7" t="s">
        <v>3</v>
      </c>
      <c r="D11" s="8" t="s">
        <v>4</v>
      </c>
      <c r="E11" s="8" t="s">
        <v>146</v>
      </c>
      <c r="F11" s="47" t="s">
        <v>7</v>
      </c>
      <c r="G11" s="8" t="s">
        <v>147</v>
      </c>
      <c r="H11" s="65"/>
      <c r="I11" s="65"/>
      <c r="J11" s="65"/>
      <c r="K11" s="65"/>
      <c r="L11" s="65"/>
      <c r="M11" s="65"/>
      <c r="N11" s="65"/>
      <c r="O11" s="65"/>
      <c r="P11" s="65"/>
      <c r="Q11" s="65"/>
      <c r="R11" s="65"/>
      <c r="S11" s="65"/>
      <c r="T11" s="65"/>
      <c r="U11" s="65"/>
      <c r="V11" s="65"/>
      <c r="W11" s="65"/>
      <c r="X11" s="65"/>
      <c r="Y11" s="65"/>
      <c r="Z11" s="66"/>
    </row>
    <row r="12" spans="1:26" ht="12.75" customHeight="1" outlineLevel="1" x14ac:dyDescent="0.2">
      <c r="A12" s="106">
        <v>1</v>
      </c>
      <c r="B12" s="107"/>
      <c r="C12" s="108" t="s">
        <v>148</v>
      </c>
      <c r="D12" s="109"/>
      <c r="E12" s="110"/>
      <c r="F12" s="64"/>
      <c r="G12" s="64"/>
      <c r="H12" s="65"/>
      <c r="I12" s="65"/>
      <c r="J12" s="65"/>
      <c r="K12" s="65"/>
      <c r="L12" s="65"/>
      <c r="M12" s="65"/>
      <c r="N12" s="65"/>
      <c r="O12" s="65"/>
      <c r="P12" s="65"/>
      <c r="Q12" s="65"/>
      <c r="R12" s="65"/>
      <c r="S12" s="65"/>
      <c r="T12" s="65"/>
      <c r="U12" s="65"/>
      <c r="V12" s="65"/>
      <c r="W12" s="65"/>
      <c r="X12" s="65"/>
      <c r="Y12" s="65"/>
      <c r="Z12" s="66"/>
    </row>
    <row r="13" spans="1:26" ht="12.75" customHeight="1" outlineLevel="1" x14ac:dyDescent="0.2">
      <c r="A13" s="60">
        <v>70020004</v>
      </c>
      <c r="B13" s="61" t="str">
        <f>VLOOKUP(A13,Preco.Unitario!$A$4:$G$104,2,FALSE)</f>
        <v>SABESP</v>
      </c>
      <c r="C13" s="67" t="str">
        <f>VLOOKUP(A13,Preco.Unitario!$A$4:$G$104,3,FALSE)</f>
        <v xml:space="preserve">SINALIZAÇÃO DE TRÁFEGO </v>
      </c>
      <c r="D13" s="62" t="str">
        <f>VLOOKUP(A13,Preco.Unitario!$A$4:$G$104,4,FALSE)</f>
        <v>m</v>
      </c>
      <c r="E13" s="63">
        <f>ROUNDUP(($D$4+0.1)*2+($D$5+0.1)*2,2)</f>
        <v>5.4</v>
      </c>
      <c r="F13" s="64">
        <f>VLOOKUP(A13,Preco.Unitario!$A$4:$G$104,7,FALSE)</f>
        <v>0</v>
      </c>
      <c r="G13" s="64">
        <f>E13*F13</f>
        <v>0</v>
      </c>
      <c r="H13" s="65"/>
      <c r="I13" s="65"/>
      <c r="J13" s="65"/>
      <c r="K13" s="65"/>
      <c r="L13" s="65"/>
      <c r="M13" s="65"/>
      <c r="N13" s="65"/>
      <c r="O13" s="65"/>
      <c r="P13" s="65"/>
      <c r="Q13" s="65"/>
      <c r="R13" s="65"/>
      <c r="S13" s="65"/>
      <c r="T13" s="65"/>
      <c r="U13" s="65"/>
      <c r="V13" s="65"/>
      <c r="W13" s="65"/>
      <c r="X13" s="65"/>
      <c r="Y13" s="65"/>
      <c r="Z13" s="66"/>
    </row>
    <row r="14" spans="1:26" ht="12.75" customHeight="1" outlineLevel="1" x14ac:dyDescent="0.2">
      <c r="A14" s="106">
        <v>3</v>
      </c>
      <c r="B14" s="107"/>
      <c r="C14" s="59" t="s">
        <v>149</v>
      </c>
      <c r="D14" s="109"/>
      <c r="E14" s="110"/>
      <c r="F14" s="64"/>
      <c r="G14" s="64"/>
      <c r="H14" s="65"/>
      <c r="I14" s="65"/>
      <c r="J14" s="65"/>
      <c r="K14" s="65"/>
      <c r="L14" s="65"/>
      <c r="M14" s="65"/>
      <c r="N14" s="65"/>
      <c r="O14" s="65"/>
      <c r="P14" s="65"/>
      <c r="Q14" s="65"/>
      <c r="R14" s="65"/>
      <c r="S14" s="65"/>
      <c r="T14" s="65"/>
      <c r="U14" s="65"/>
      <c r="V14" s="65"/>
      <c r="W14" s="65"/>
      <c r="X14" s="65"/>
      <c r="Y14" s="65"/>
      <c r="Z14" s="66"/>
    </row>
    <row r="15" spans="1:26" ht="12.75" customHeight="1" outlineLevel="1" x14ac:dyDescent="0.2">
      <c r="A15" s="60">
        <v>70030042</v>
      </c>
      <c r="B15" s="61" t="str">
        <f>VLOOKUP(A15,Preco.Unitario!$A$4:$G$104,2,FALSE)</f>
        <v>SABESP</v>
      </c>
      <c r="C15" s="56" t="str">
        <f>VLOOKUP(A15,Preco.Unitario!$A$4:$G$104,3,FALSE)</f>
        <v>ESCAVAÇÃO MECANIZADA DE ÁREA EM SOLO NÃO ROCHOSO</v>
      </c>
      <c r="D15" s="62" t="str">
        <f>VLOOKUP(A15,Preco.Unitario!$A$4:$G$104,4,FALSE)</f>
        <v>m³</v>
      </c>
      <c r="E15" s="63">
        <f>$D$4*$D$5*$D$6</f>
        <v>7.5</v>
      </c>
      <c r="F15" s="64">
        <f>VLOOKUP(A15,Preco.Unitario!$A$4:$G$104,7,FALSE)</f>
        <v>0</v>
      </c>
      <c r="G15" s="64">
        <f t="shared" ref="G15:G19" si="0">E15*F15</f>
        <v>0</v>
      </c>
      <c r="H15" s="65"/>
      <c r="I15" s="65"/>
      <c r="J15" s="65"/>
      <c r="K15" s="65"/>
      <c r="L15" s="65"/>
      <c r="M15" s="65"/>
      <c r="N15" s="65"/>
      <c r="O15" s="65"/>
      <c r="P15" s="65"/>
      <c r="Q15" s="65"/>
      <c r="R15" s="65"/>
      <c r="S15" s="65"/>
      <c r="T15" s="65"/>
      <c r="U15" s="65"/>
      <c r="V15" s="65"/>
      <c r="W15" s="65"/>
      <c r="X15" s="65"/>
      <c r="Y15" s="65"/>
      <c r="Z15" s="66"/>
    </row>
    <row r="16" spans="1:26" ht="12.75" customHeight="1" outlineLevel="1" x14ac:dyDescent="0.2">
      <c r="A16" s="60">
        <v>70030090</v>
      </c>
      <c r="B16" s="61" t="str">
        <f>VLOOKUP(A16,Preco.Unitario!$A$4:$G$104,2,FALSE)</f>
        <v>SABESP</v>
      </c>
      <c r="C16" s="56" t="str">
        <f>VLOOKUP(A16,Preco.Unitario!$A$4:$G$104,3,FALSE)</f>
        <v>CARGA E DESCARGA - SOLO (A)</v>
      </c>
      <c r="D16" s="62" t="str">
        <f>VLOOKUP(A16,Preco.Unitario!$A$4:$G$104,4,FALSE)</f>
        <v>m³</v>
      </c>
      <c r="E16" s="63">
        <f>E15</f>
        <v>7.5</v>
      </c>
      <c r="F16" s="64">
        <f>VLOOKUP(A16,Preco.Unitario!$A$4:$G$104,7,FALSE)</f>
        <v>0</v>
      </c>
      <c r="G16" s="64">
        <f t="shared" si="0"/>
        <v>0</v>
      </c>
      <c r="H16" s="65"/>
      <c r="I16" s="65"/>
      <c r="J16" s="65"/>
      <c r="K16" s="65"/>
      <c r="L16" s="65"/>
      <c r="M16" s="65"/>
      <c r="N16" s="65"/>
      <c r="O16" s="65"/>
      <c r="P16" s="65"/>
      <c r="Q16" s="65"/>
      <c r="R16" s="65"/>
      <c r="S16" s="65"/>
      <c r="T16" s="65"/>
      <c r="U16" s="65"/>
      <c r="V16" s="65"/>
      <c r="W16" s="65"/>
      <c r="X16" s="65"/>
      <c r="Y16" s="65"/>
      <c r="Z16" s="66"/>
    </row>
    <row r="17" spans="1:26" ht="12.75" customHeight="1" outlineLevel="1" x14ac:dyDescent="0.2">
      <c r="A17" s="60">
        <v>70030091</v>
      </c>
      <c r="B17" s="61" t="str">
        <f>VLOOKUP(A17,Preco.Unitario!$A$4:$G$104,2,FALSE)</f>
        <v>SABESP</v>
      </c>
      <c r="C17" s="56" t="str">
        <f>VLOOKUP(A17,Preco.Unitario!$A$4:$G$104,3,FALSE)</f>
        <v>TRANSPORTE DE MATERIAL ESCAVADO - SOLO (A)  - PERCURSO DE 10KM</v>
      </c>
      <c r="D17" s="62" t="str">
        <f>VLOOKUP(A17,Preco.Unitario!$A$4:$G$104,4,FALSE)</f>
        <v>m³Q</v>
      </c>
      <c r="E17" s="63">
        <f>E15*10</f>
        <v>75</v>
      </c>
      <c r="F17" s="64">
        <f>VLOOKUP(A17,Preco.Unitario!$A$4:$G$104,7,FALSE)</f>
        <v>0</v>
      </c>
      <c r="G17" s="64">
        <f t="shared" si="0"/>
        <v>0</v>
      </c>
      <c r="H17" s="65"/>
      <c r="I17" s="65"/>
      <c r="J17" s="65"/>
      <c r="K17" s="65"/>
      <c r="L17" s="65"/>
      <c r="M17" s="65"/>
      <c r="N17" s="65"/>
      <c r="O17" s="65"/>
      <c r="P17" s="65"/>
      <c r="Q17" s="65"/>
      <c r="R17" s="65"/>
      <c r="S17" s="65"/>
      <c r="T17" s="65"/>
      <c r="U17" s="65"/>
      <c r="V17" s="65"/>
      <c r="W17" s="65"/>
      <c r="X17" s="65"/>
      <c r="Y17" s="65"/>
      <c r="Z17" s="66"/>
    </row>
    <row r="18" spans="1:26" ht="12.75" customHeight="1" outlineLevel="1" x14ac:dyDescent="0.2">
      <c r="A18" s="60">
        <v>70030031</v>
      </c>
      <c r="B18" s="61" t="str">
        <f>VLOOKUP(A18,Preco.Unitario!$A$4:$G$104,2,FALSE)</f>
        <v>SABESP</v>
      </c>
      <c r="C18" s="56" t="str">
        <f>VLOOKUP(A18,Preco.Unitario!$A$4:$G$104,3,FALSE)</f>
        <v>ATERRO DE VALAS, POÇOS E CAVAS COMPACTADO MECANICAMENTE, SEM CONTROLE DO G.C. (C)</v>
      </c>
      <c r="D18" s="62" t="str">
        <f>VLOOKUP(A18,Preco.Unitario!$A$4:$G$104,4,FALSE)</f>
        <v>m³</v>
      </c>
      <c r="E18" s="63">
        <f>E15</f>
        <v>7.5</v>
      </c>
      <c r="F18" s="64">
        <f>VLOOKUP(A18,Preco.Unitario!$A$4:$G$104,7,FALSE)</f>
        <v>0</v>
      </c>
      <c r="G18" s="64">
        <f t="shared" si="0"/>
        <v>0</v>
      </c>
      <c r="H18" s="65"/>
      <c r="I18" s="65"/>
      <c r="J18" s="65"/>
      <c r="K18" s="65"/>
      <c r="L18" s="65"/>
      <c r="M18" s="65"/>
      <c r="N18" s="65"/>
      <c r="O18" s="65"/>
      <c r="P18" s="65"/>
      <c r="Q18" s="65"/>
      <c r="R18" s="65"/>
      <c r="S18" s="65"/>
      <c r="T18" s="65"/>
      <c r="U18" s="65"/>
      <c r="V18" s="65"/>
      <c r="W18" s="65"/>
      <c r="X18" s="65"/>
      <c r="Y18" s="65"/>
      <c r="Z18" s="66"/>
    </row>
    <row r="19" spans="1:26" ht="12.75" customHeight="1" outlineLevel="1" x14ac:dyDescent="0.2">
      <c r="A19" s="60">
        <v>70030044</v>
      </c>
      <c r="B19" s="61" t="str">
        <f>VLOOKUP(A19,Preco.Unitario!$A$4:$G$104,2,FALSE)</f>
        <v>SABESP</v>
      </c>
      <c r="C19" s="67" t="str">
        <f>VLOOKUP(A19,Preco.Unitario!$A$4:$G$104,3,FALSE)</f>
        <v>ESCAVAÇÃO EM JAZIDA DE SOLO</v>
      </c>
      <c r="D19" s="62" t="str">
        <f>VLOOKUP(A19,Preco.Unitario!$A$4:$G$104,4,FALSE)</f>
        <v>m³</v>
      </c>
      <c r="E19" s="63">
        <f>E15</f>
        <v>7.5</v>
      </c>
      <c r="F19" s="64">
        <f>VLOOKUP(A19,Preco.Unitario!$A$4:$G$104,7,FALSE)</f>
        <v>0</v>
      </c>
      <c r="G19" s="64">
        <f t="shared" si="0"/>
        <v>0</v>
      </c>
      <c r="H19" s="65"/>
      <c r="I19" s="65"/>
      <c r="J19" s="65"/>
      <c r="K19" s="65"/>
      <c r="L19" s="65"/>
      <c r="M19" s="65"/>
      <c r="N19" s="65"/>
      <c r="O19" s="65"/>
      <c r="P19" s="65"/>
      <c r="Q19" s="65"/>
      <c r="R19" s="65"/>
      <c r="S19" s="65"/>
      <c r="T19" s="65"/>
      <c r="U19" s="65"/>
      <c r="V19" s="65"/>
      <c r="W19" s="65"/>
      <c r="X19" s="65"/>
      <c r="Y19" s="65"/>
      <c r="Z19" s="66"/>
    </row>
    <row r="20" spans="1:26" ht="12.75" customHeight="1" outlineLevel="1" x14ac:dyDescent="0.2">
      <c r="A20" s="106">
        <v>4</v>
      </c>
      <c r="B20" s="107"/>
      <c r="C20" s="59" t="s">
        <v>204</v>
      </c>
      <c r="D20" s="109"/>
      <c r="E20" s="63"/>
      <c r="F20" s="64"/>
      <c r="G20" s="64"/>
      <c r="H20" s="65"/>
      <c r="I20" s="65"/>
      <c r="J20" s="65"/>
      <c r="K20" s="65"/>
      <c r="L20" s="65"/>
      <c r="M20" s="65"/>
      <c r="N20" s="65"/>
      <c r="O20" s="65"/>
      <c r="P20" s="65"/>
      <c r="Q20" s="65"/>
      <c r="R20" s="65"/>
      <c r="S20" s="65"/>
      <c r="T20" s="65"/>
      <c r="U20" s="65"/>
      <c r="V20" s="65"/>
      <c r="W20" s="65"/>
      <c r="X20" s="65"/>
      <c r="Y20" s="65"/>
      <c r="Z20" s="66"/>
    </row>
    <row r="21" spans="1:26" ht="12.75" customHeight="1" outlineLevel="1" x14ac:dyDescent="0.2">
      <c r="A21" s="60">
        <v>70040002</v>
      </c>
      <c r="B21" s="61" t="str">
        <f>VLOOKUP(A21,Preco.Unitario!$A$4:$G$104,2,FALSE)</f>
        <v>SABESP</v>
      </c>
      <c r="C21" s="67" t="str">
        <f>VLOOKUP(A21,Preco.Unitario!$A$4:$G$104,3,FALSE)</f>
        <v>ESCORAMENTO DESCONTÍNUO (A)</v>
      </c>
      <c r="D21" s="62" t="s">
        <v>36</v>
      </c>
      <c r="E21" s="63">
        <f>$D$5*$D$6*2</f>
        <v>10</v>
      </c>
      <c r="F21" s="64">
        <f>VLOOKUP(A21,Preco.Unitario!$A$4:$G$104,7,FALSE)</f>
        <v>0</v>
      </c>
      <c r="G21" s="64">
        <f>E21*F21</f>
        <v>0</v>
      </c>
      <c r="H21" s="65"/>
      <c r="I21" s="65"/>
      <c r="J21" s="65"/>
      <c r="K21" s="65"/>
      <c r="L21" s="65"/>
      <c r="M21" s="65"/>
      <c r="N21" s="65"/>
      <c r="O21" s="65"/>
      <c r="P21" s="65"/>
      <c r="Q21" s="65"/>
      <c r="R21" s="65"/>
      <c r="S21" s="65"/>
      <c r="T21" s="65"/>
      <c r="U21" s="65"/>
      <c r="V21" s="65"/>
      <c r="W21" s="65"/>
      <c r="X21" s="65"/>
      <c r="Y21" s="65"/>
      <c r="Z21" s="66"/>
    </row>
    <row r="22" spans="1:26" ht="12.75" customHeight="1" outlineLevel="1" x14ac:dyDescent="0.2">
      <c r="A22" s="106">
        <v>5</v>
      </c>
      <c r="B22" s="106"/>
      <c r="C22" s="59" t="s">
        <v>150</v>
      </c>
      <c r="D22" s="109"/>
      <c r="E22" s="110"/>
      <c r="F22" s="64"/>
      <c r="G22" s="64"/>
      <c r="H22" s="65"/>
      <c r="I22" s="65"/>
      <c r="J22" s="65"/>
      <c r="K22" s="65"/>
      <c r="L22" s="65"/>
      <c r="M22" s="65"/>
      <c r="N22" s="65"/>
      <c r="O22" s="65"/>
      <c r="P22" s="65"/>
      <c r="Q22" s="65"/>
      <c r="R22" s="65"/>
      <c r="S22" s="65"/>
      <c r="T22" s="65"/>
      <c r="U22" s="65"/>
      <c r="V22" s="65"/>
      <c r="W22" s="65"/>
      <c r="X22" s="65"/>
      <c r="Y22" s="65"/>
      <c r="Z22" s="66"/>
    </row>
    <row r="23" spans="1:26" ht="11.25" customHeight="1" outlineLevel="1" x14ac:dyDescent="0.2">
      <c r="A23" s="73" t="s">
        <v>125</v>
      </c>
      <c r="B23" s="68" t="str">
        <f>VLOOKUP(A23,Preco.Unitario!$A$4:$G$104,2,FALSE)</f>
        <v>SABESP INSUMO</v>
      </c>
      <c r="C23" s="20" t="str">
        <f>VLOOKUP(A23,Preco.Unitario!$A$4:$G$104,3,FALSE)</f>
        <v>ENCANADOR</v>
      </c>
      <c r="D23" s="69" t="str">
        <f>VLOOKUP(A23,Preco.Unitario!$A$4:$G$104,4,FALSE)</f>
        <v>H</v>
      </c>
      <c r="E23" s="74">
        <f>D7</f>
        <v>2</v>
      </c>
      <c r="F23" s="71">
        <f>VLOOKUP(A23,Preco.Unitario!$A$4:$G$104,7,FALSE)</f>
        <v>0</v>
      </c>
      <c r="G23" s="71">
        <f t="shared" ref="G23:G25" si="1">E23*F23</f>
        <v>0</v>
      </c>
      <c r="H23" s="39"/>
      <c r="I23" s="39"/>
      <c r="J23" s="39"/>
      <c r="K23" s="39"/>
      <c r="L23" s="39"/>
      <c r="M23" s="39"/>
      <c r="N23" s="39"/>
      <c r="O23" s="39"/>
      <c r="P23" s="39"/>
      <c r="Q23" s="39"/>
      <c r="R23" s="39"/>
      <c r="S23" s="39"/>
      <c r="T23" s="39"/>
      <c r="U23" s="39"/>
      <c r="V23" s="39"/>
      <c r="W23" s="39"/>
      <c r="X23" s="39"/>
      <c r="Y23" s="39"/>
      <c r="Z23" s="28"/>
    </row>
    <row r="24" spans="1:26" ht="11.25" customHeight="1" outlineLevel="1" x14ac:dyDescent="0.2">
      <c r="A24" s="73" t="s">
        <v>123</v>
      </c>
      <c r="B24" s="68" t="str">
        <f>VLOOKUP(A24,Preco.Unitario!$A$4:$G$104,2,FALSE)</f>
        <v>SABESP INSUMO</v>
      </c>
      <c r="C24" s="20" t="str">
        <f>VLOOKUP(A24,Preco.Unitario!$A$4:$G$104,3,FALSE)</f>
        <v>AJUDANTE</v>
      </c>
      <c r="D24" s="69" t="str">
        <f>VLOOKUP(A24,Preco.Unitario!$A$4:$G$104,4,FALSE)</f>
        <v>H</v>
      </c>
      <c r="E24" s="74">
        <f>E23</f>
        <v>2</v>
      </c>
      <c r="F24" s="71">
        <f>VLOOKUP(A24,Preco.Unitario!$A$4:$G$104,7,FALSE)</f>
        <v>0</v>
      </c>
      <c r="G24" s="71">
        <f t="shared" si="1"/>
        <v>0</v>
      </c>
      <c r="H24" s="39"/>
      <c r="I24" s="39"/>
      <c r="J24" s="39"/>
      <c r="K24" s="39"/>
      <c r="L24" s="39"/>
      <c r="M24" s="39"/>
      <c r="N24" s="39"/>
      <c r="O24" s="39"/>
      <c r="P24" s="39"/>
      <c r="Q24" s="39"/>
      <c r="R24" s="39"/>
      <c r="S24" s="39"/>
      <c r="T24" s="39"/>
      <c r="U24" s="39"/>
      <c r="V24" s="39"/>
      <c r="W24" s="39"/>
      <c r="X24" s="39"/>
      <c r="Y24" s="39"/>
      <c r="Z24" s="28"/>
    </row>
    <row r="25" spans="1:26" ht="11.25" customHeight="1" outlineLevel="1" x14ac:dyDescent="0.2">
      <c r="A25" s="75" t="s">
        <v>114</v>
      </c>
      <c r="B25" s="68" t="str">
        <f>VLOOKUP(A25,Preco.Unitario!$A$4:$G$104,2,FALSE)</f>
        <v>SABESP INSUMO</v>
      </c>
      <c r="C25" s="20" t="str">
        <f>VLOOKUP(A25,Preco.Unitario!$A$4:$G$104,3,FALSE)</f>
        <v>CAMINHÃO - CARROCERIA FIXA ABERTA DE MADEIRA COM CAPACIDADE 5 T *160CV - À DISPOSIÇÃO</v>
      </c>
      <c r="D25" s="69" t="str">
        <f>VLOOKUP(A25,Preco.Unitario!$A$4:$G$104,4,FALSE)</f>
        <v>H</v>
      </c>
      <c r="E25" s="74">
        <f>E23+0.5</f>
        <v>2.5</v>
      </c>
      <c r="F25" s="71">
        <f>VLOOKUP(A25,Preco.Unitario!$A$4:$G$104,7,FALSE)</f>
        <v>0</v>
      </c>
      <c r="G25" s="71">
        <f t="shared" si="1"/>
        <v>0</v>
      </c>
      <c r="H25" s="39"/>
      <c r="I25" s="39"/>
      <c r="J25" s="39"/>
      <c r="K25" s="39"/>
      <c r="L25" s="39"/>
      <c r="M25" s="39"/>
      <c r="N25" s="39"/>
      <c r="O25" s="39"/>
      <c r="P25" s="39"/>
      <c r="Q25" s="39"/>
      <c r="R25" s="39"/>
      <c r="S25" s="39"/>
      <c r="T25" s="39"/>
      <c r="U25" s="39"/>
      <c r="V25" s="39"/>
      <c r="W25" s="39"/>
      <c r="X25" s="39"/>
      <c r="Y25" s="39"/>
      <c r="Z25" s="28"/>
    </row>
    <row r="26" spans="1:26" ht="12.75" customHeight="1" outlineLevel="1" x14ac:dyDescent="0.2">
      <c r="A26" s="106">
        <v>6</v>
      </c>
      <c r="B26" s="106"/>
      <c r="C26" s="59" t="s">
        <v>151</v>
      </c>
      <c r="D26" s="109"/>
      <c r="E26" s="110"/>
      <c r="F26" s="64"/>
      <c r="G26" s="64"/>
      <c r="H26" s="65"/>
      <c r="I26" s="65"/>
      <c r="J26" s="65"/>
      <c r="K26" s="65"/>
      <c r="L26" s="65"/>
      <c r="M26" s="65"/>
      <c r="N26" s="65"/>
      <c r="O26" s="65"/>
      <c r="P26" s="65"/>
      <c r="Q26" s="65"/>
      <c r="R26" s="65"/>
      <c r="S26" s="65"/>
      <c r="T26" s="65"/>
      <c r="U26" s="65"/>
      <c r="V26" s="65"/>
      <c r="W26" s="65"/>
      <c r="X26" s="65"/>
      <c r="Y26" s="65"/>
      <c r="Z26" s="66"/>
    </row>
    <row r="27" spans="1:26" ht="12.75" customHeight="1" outlineLevel="1" x14ac:dyDescent="0.2">
      <c r="A27" s="60">
        <v>70050001</v>
      </c>
      <c r="B27" s="61" t="str">
        <f>VLOOKUP(A27,Preco.Unitario!$A$4:$G$104,2,FALSE)</f>
        <v>SABESP</v>
      </c>
      <c r="C27" s="67" t="str">
        <f>VLOOKUP(A27,Preco.Unitario!$A$4:$G$104,3,FALSE)</f>
        <v>ESGOTAMENTO COM BOMBAS DE SUPERFÍCIE OU SUBMERSAS</v>
      </c>
      <c r="D27" s="62" t="str">
        <f>VLOOKUP(A27,Preco.Unitario!$A$4:$G$104,4,FALSE)</f>
        <v>HPH</v>
      </c>
      <c r="E27" s="63">
        <v>1</v>
      </c>
      <c r="F27" s="64">
        <f>VLOOKUP(A27,Preco.Unitario!$A$4:$G$104,7,FALSE)</f>
        <v>0</v>
      </c>
      <c r="G27" s="64">
        <f>E27*F27</f>
        <v>0</v>
      </c>
      <c r="H27" s="65"/>
      <c r="I27" s="65"/>
      <c r="J27" s="65"/>
      <c r="K27" s="65"/>
      <c r="L27" s="65"/>
      <c r="M27" s="65"/>
      <c r="N27" s="65"/>
      <c r="O27" s="65"/>
      <c r="P27" s="65"/>
      <c r="Q27" s="65"/>
      <c r="R27" s="65"/>
      <c r="S27" s="65"/>
      <c r="T27" s="65"/>
      <c r="U27" s="65"/>
      <c r="V27" s="65"/>
      <c r="W27" s="65"/>
      <c r="X27" s="65"/>
      <c r="Y27" s="65"/>
      <c r="Z27" s="66"/>
    </row>
    <row r="28" spans="1:26" ht="12.75" customHeight="1" outlineLevel="1" x14ac:dyDescent="0.2">
      <c r="A28" s="106">
        <v>8</v>
      </c>
      <c r="B28" s="106"/>
      <c r="C28" s="59" t="s">
        <v>152</v>
      </c>
      <c r="D28" s="109"/>
      <c r="E28" s="110"/>
      <c r="F28" s="64"/>
      <c r="G28" s="64"/>
      <c r="H28" s="65"/>
      <c r="I28" s="65"/>
      <c r="J28" s="65"/>
      <c r="K28" s="65"/>
      <c r="L28" s="65"/>
      <c r="M28" s="65"/>
      <c r="N28" s="65"/>
      <c r="O28" s="65"/>
      <c r="P28" s="65"/>
      <c r="Q28" s="65"/>
      <c r="R28" s="65"/>
      <c r="S28" s="65"/>
      <c r="T28" s="65"/>
      <c r="U28" s="65"/>
      <c r="V28" s="65"/>
      <c r="W28" s="65"/>
      <c r="X28" s="65"/>
      <c r="Y28" s="65"/>
      <c r="Z28" s="66"/>
    </row>
    <row r="29" spans="1:26" ht="12.75" customHeight="1" outlineLevel="1" x14ac:dyDescent="0.2">
      <c r="A29" s="60">
        <v>70010005</v>
      </c>
      <c r="B29" s="61" t="str">
        <f>VLOOKUP(A29,Preco.Unitario!$A$4:$G$104,2,FALSE)</f>
        <v>SABESP</v>
      </c>
      <c r="C29" s="67" t="str">
        <f>VLOOKUP(A29,Preco.Unitario!$A$4:$G$104,3,FALSE)</f>
        <v>CADASTRO DE REDES</v>
      </c>
      <c r="D29" s="62" t="str">
        <f>VLOOKUP(A29,Preco.Unitario!$A$4:$G$104,4,FALSE)</f>
        <v>m</v>
      </c>
      <c r="E29" s="63">
        <f>$D$5</f>
        <v>1</v>
      </c>
      <c r="F29" s="64">
        <f>VLOOKUP(A29,Preco.Unitario!$A$4:$G$104,7,FALSE)</f>
        <v>0</v>
      </c>
      <c r="G29" s="64">
        <f>E29*F29</f>
        <v>0</v>
      </c>
      <c r="H29" s="65"/>
      <c r="I29" s="65"/>
      <c r="J29" s="65"/>
      <c r="K29" s="65"/>
      <c r="L29" s="65"/>
      <c r="M29" s="65"/>
      <c r="N29" s="65"/>
      <c r="O29" s="65"/>
      <c r="P29" s="65"/>
      <c r="Q29" s="65"/>
      <c r="R29" s="65"/>
      <c r="S29" s="65"/>
      <c r="T29" s="65"/>
      <c r="U29" s="65"/>
      <c r="V29" s="65"/>
      <c r="W29" s="65"/>
      <c r="X29" s="65"/>
      <c r="Y29" s="65"/>
      <c r="Z29" s="66"/>
    </row>
    <row r="30" spans="1:26" ht="12.75" customHeight="1" x14ac:dyDescent="0.2">
      <c r="A30" s="180"/>
      <c r="B30" s="181"/>
      <c r="C30" s="447" t="s">
        <v>153</v>
      </c>
      <c r="D30" s="409"/>
      <c r="E30" s="409"/>
      <c r="F30" s="410"/>
      <c r="G30" s="182">
        <f>SUM(G12:G29)</f>
        <v>0</v>
      </c>
      <c r="H30" s="65"/>
      <c r="I30" s="65"/>
      <c r="J30" s="65"/>
      <c r="K30" s="65"/>
      <c r="L30" s="65"/>
      <c r="M30" s="65"/>
      <c r="N30" s="65"/>
      <c r="O30" s="65"/>
      <c r="P30" s="65"/>
      <c r="Q30" s="65"/>
      <c r="R30" s="65"/>
      <c r="S30" s="65"/>
      <c r="T30" s="65"/>
      <c r="U30" s="65"/>
      <c r="V30" s="65"/>
      <c r="W30" s="65"/>
      <c r="X30" s="65"/>
      <c r="Y30" s="65"/>
      <c r="Z30" s="66"/>
    </row>
    <row r="31" spans="1:26" ht="12.75" customHeight="1" x14ac:dyDescent="0.2">
      <c r="A31" s="104" t="str">
        <f>$A$3</f>
        <v>2.1.</v>
      </c>
      <c r="B31" s="123" t="s">
        <v>207</v>
      </c>
      <c r="C31" s="416" t="str">
        <f>"CONSERTO EM REDES DE ESGOTO DE Ø300 à Ø600 ATÉ "&amp;D6&amp;"M EM PVC PBA/DEFOFO/FOFO/AMIANTO/GALVANIZADO (SUBSTITUIDO POR PVC OCRE)"</f>
        <v>CONSERTO EM REDES DE ESGOTO DE Ø300 à Ø600 ATÉ 5M EM PVC PBA/DEFOFO/FOFO/AMIANTO/GALVANIZADO (SUBSTITUIDO POR PVC OCRE)</v>
      </c>
      <c r="D31" s="400"/>
      <c r="E31" s="400"/>
      <c r="F31" s="400"/>
      <c r="G31" s="401"/>
      <c r="H31" s="65"/>
      <c r="I31" s="65"/>
      <c r="J31" s="65"/>
      <c r="K31" s="65"/>
      <c r="L31" s="65"/>
      <c r="M31" s="65"/>
      <c r="N31" s="65"/>
      <c r="O31" s="65"/>
      <c r="P31" s="65"/>
      <c r="Q31" s="65"/>
      <c r="R31" s="65"/>
      <c r="S31" s="65"/>
      <c r="T31" s="65"/>
      <c r="U31" s="65"/>
      <c r="V31" s="65"/>
      <c r="W31" s="65"/>
      <c r="X31" s="65"/>
      <c r="Y31" s="65"/>
      <c r="Z31" s="66"/>
    </row>
    <row r="32" spans="1:26" ht="12.75" customHeight="1" outlineLevel="1" x14ac:dyDescent="0.2">
      <c r="A32" s="6" t="s">
        <v>1</v>
      </c>
      <c r="B32" s="6" t="s">
        <v>2</v>
      </c>
      <c r="C32" s="7" t="s">
        <v>3</v>
      </c>
      <c r="D32" s="8" t="s">
        <v>4</v>
      </c>
      <c r="E32" s="8" t="s">
        <v>146</v>
      </c>
      <c r="F32" s="47" t="s">
        <v>7</v>
      </c>
      <c r="G32" s="8" t="s">
        <v>147</v>
      </c>
      <c r="H32" s="65"/>
      <c r="I32" s="65"/>
      <c r="J32" s="65"/>
      <c r="K32" s="65"/>
      <c r="L32" s="65"/>
      <c r="M32" s="65"/>
      <c r="N32" s="65"/>
      <c r="O32" s="65"/>
      <c r="P32" s="65"/>
      <c r="Q32" s="65"/>
      <c r="R32" s="65"/>
      <c r="S32" s="65"/>
      <c r="T32" s="65"/>
      <c r="U32" s="65"/>
      <c r="V32" s="65"/>
      <c r="W32" s="65"/>
      <c r="X32" s="65"/>
      <c r="Y32" s="65"/>
      <c r="Z32" s="66"/>
    </row>
    <row r="33" spans="1:26" ht="12.75" customHeight="1" outlineLevel="1" x14ac:dyDescent="0.2">
      <c r="A33" s="106">
        <v>1</v>
      </c>
      <c r="B33" s="107"/>
      <c r="C33" s="108" t="s">
        <v>148</v>
      </c>
      <c r="D33" s="109"/>
      <c r="E33" s="110"/>
      <c r="F33" s="64"/>
      <c r="G33" s="64"/>
      <c r="H33" s="65"/>
      <c r="I33" s="65"/>
      <c r="J33" s="65"/>
      <c r="K33" s="65"/>
      <c r="L33" s="65"/>
      <c r="M33" s="65"/>
      <c r="N33" s="65"/>
      <c r="O33" s="65"/>
      <c r="P33" s="65"/>
      <c r="Q33" s="65"/>
      <c r="R33" s="65"/>
      <c r="S33" s="65"/>
      <c r="T33" s="65"/>
      <c r="U33" s="65"/>
      <c r="V33" s="65"/>
      <c r="W33" s="65"/>
      <c r="X33" s="65"/>
      <c r="Y33" s="65"/>
      <c r="Z33" s="66"/>
    </row>
    <row r="34" spans="1:26" ht="12.75" customHeight="1" outlineLevel="1" x14ac:dyDescent="0.2">
      <c r="A34" s="60">
        <v>70020004</v>
      </c>
      <c r="B34" s="61" t="str">
        <f>VLOOKUP(A34,Preco.Unitario!$A$4:$G$104,2,FALSE)</f>
        <v>SABESP</v>
      </c>
      <c r="C34" s="67" t="str">
        <f>VLOOKUP(A34,Preco.Unitario!$A$4:$G$104,3,FALSE)</f>
        <v xml:space="preserve">SINALIZAÇÃO DE TRÁFEGO </v>
      </c>
      <c r="D34" s="62" t="str">
        <f>VLOOKUP(A34,Preco.Unitario!$A$4:$G$104,4,FALSE)</f>
        <v>m</v>
      </c>
      <c r="E34" s="63">
        <f>ROUNDUP(($D$4)*2+($D$5)*2,2)</f>
        <v>5</v>
      </c>
      <c r="F34" s="64">
        <f>VLOOKUP(A34,Preco.Unitario!$A$4:$G$104,7,FALSE)</f>
        <v>0</v>
      </c>
      <c r="G34" s="64">
        <f>E34*F34</f>
        <v>0</v>
      </c>
      <c r="H34" s="65"/>
      <c r="I34" s="65"/>
      <c r="J34" s="65"/>
      <c r="K34" s="65"/>
      <c r="L34" s="65"/>
      <c r="M34" s="65"/>
      <c r="N34" s="65"/>
      <c r="O34" s="65"/>
      <c r="P34" s="65"/>
      <c r="Q34" s="65"/>
      <c r="R34" s="65"/>
      <c r="S34" s="65"/>
      <c r="T34" s="65"/>
      <c r="U34" s="65"/>
      <c r="V34" s="65"/>
      <c r="W34" s="65"/>
      <c r="X34" s="65"/>
      <c r="Y34" s="65"/>
      <c r="Z34" s="66"/>
    </row>
    <row r="35" spans="1:26" ht="12.75" customHeight="1" outlineLevel="1" x14ac:dyDescent="0.2">
      <c r="A35" s="106">
        <v>2</v>
      </c>
      <c r="B35" s="107"/>
      <c r="C35" s="59" t="s">
        <v>149</v>
      </c>
      <c r="D35" s="109"/>
      <c r="E35" s="110"/>
      <c r="F35" s="64"/>
      <c r="G35" s="64"/>
      <c r="H35" s="65"/>
      <c r="I35" s="65"/>
      <c r="J35" s="65"/>
      <c r="K35" s="65"/>
      <c r="L35" s="65"/>
      <c r="M35" s="65"/>
      <c r="N35" s="65"/>
      <c r="O35" s="65"/>
      <c r="P35" s="65"/>
      <c r="Q35" s="65"/>
      <c r="R35" s="65"/>
      <c r="S35" s="65"/>
      <c r="T35" s="65"/>
      <c r="U35" s="65"/>
      <c r="V35" s="65"/>
      <c r="W35" s="65"/>
      <c r="X35" s="65"/>
      <c r="Y35" s="65"/>
      <c r="Z35" s="66"/>
    </row>
    <row r="36" spans="1:26" ht="12.75" customHeight="1" outlineLevel="1" x14ac:dyDescent="0.2">
      <c r="A36" s="60">
        <v>70030042</v>
      </c>
      <c r="B36" s="61" t="str">
        <f>VLOOKUP(A36,Preco.Unitario!$A$4:$G$104,2,FALSE)</f>
        <v>SABESP</v>
      </c>
      <c r="C36" s="56" t="str">
        <f>VLOOKUP(A36,Preco.Unitario!$A$4:$G$104,3,FALSE)</f>
        <v>ESCAVAÇÃO MECANIZADA DE ÁREA EM SOLO NÃO ROCHOSO</v>
      </c>
      <c r="D36" s="62" t="str">
        <f>VLOOKUP(A36,Preco.Unitario!$A$4:$G$104,4,FALSE)</f>
        <v>m³</v>
      </c>
      <c r="E36" s="63">
        <f>$D$4*$D$5*$D$6</f>
        <v>7.5</v>
      </c>
      <c r="F36" s="64">
        <f>VLOOKUP(A36,Preco.Unitario!$A$4:$G$104,7,FALSE)</f>
        <v>0</v>
      </c>
      <c r="G36" s="64">
        <f t="shared" ref="G36:G40" si="2">E36*F36</f>
        <v>0</v>
      </c>
      <c r="H36" s="65"/>
      <c r="I36" s="65"/>
      <c r="J36" s="65"/>
      <c r="K36" s="65"/>
      <c r="L36" s="65"/>
      <c r="M36" s="65"/>
      <c r="N36" s="65"/>
      <c r="O36" s="65"/>
      <c r="P36" s="65"/>
      <c r="Q36" s="65"/>
      <c r="R36" s="65"/>
      <c r="S36" s="65"/>
      <c r="T36" s="65"/>
      <c r="U36" s="65"/>
      <c r="V36" s="65"/>
      <c r="W36" s="65"/>
      <c r="X36" s="65"/>
      <c r="Y36" s="65"/>
      <c r="Z36" s="66"/>
    </row>
    <row r="37" spans="1:26" ht="12.75" customHeight="1" outlineLevel="1" x14ac:dyDescent="0.2">
      <c r="A37" s="60">
        <v>70030090</v>
      </c>
      <c r="B37" s="61" t="str">
        <f>VLOOKUP(A37,Preco.Unitario!$A$4:$G$104,2,FALSE)</f>
        <v>SABESP</v>
      </c>
      <c r="C37" s="56" t="str">
        <f>VLOOKUP(A37,Preco.Unitario!$A$4:$G$104,3,FALSE)</f>
        <v>CARGA E DESCARGA - SOLO (A)</v>
      </c>
      <c r="D37" s="62" t="str">
        <f>VLOOKUP(A37,Preco.Unitario!$A$4:$G$104,4,FALSE)</f>
        <v>m³</v>
      </c>
      <c r="E37" s="63">
        <f>E36</f>
        <v>7.5</v>
      </c>
      <c r="F37" s="64">
        <f>VLOOKUP(A37,Preco.Unitario!$A$4:$G$104,7,FALSE)</f>
        <v>0</v>
      </c>
      <c r="G37" s="64">
        <f t="shared" si="2"/>
        <v>0</v>
      </c>
      <c r="H37" s="65"/>
      <c r="I37" s="65"/>
      <c r="J37" s="65"/>
      <c r="K37" s="65"/>
      <c r="L37" s="65"/>
      <c r="M37" s="65"/>
      <c r="N37" s="65"/>
      <c r="O37" s="65"/>
      <c r="P37" s="65"/>
      <c r="Q37" s="65"/>
      <c r="R37" s="65"/>
      <c r="S37" s="65"/>
      <c r="T37" s="65"/>
      <c r="U37" s="65"/>
      <c r="V37" s="65"/>
      <c r="W37" s="65"/>
      <c r="X37" s="65"/>
      <c r="Y37" s="65"/>
      <c r="Z37" s="66"/>
    </row>
    <row r="38" spans="1:26" ht="12.75" customHeight="1" outlineLevel="1" x14ac:dyDescent="0.2">
      <c r="A38" s="60">
        <v>70030091</v>
      </c>
      <c r="B38" s="61" t="str">
        <f>VLOOKUP(A38,Preco.Unitario!$A$4:$G$104,2,FALSE)</f>
        <v>SABESP</v>
      </c>
      <c r="C38" s="56" t="str">
        <f>VLOOKUP(A38,Preco.Unitario!$A$4:$G$104,3,FALSE)</f>
        <v>TRANSPORTE DE MATERIAL ESCAVADO - SOLO (A)  - PERCURSO DE 10KM</v>
      </c>
      <c r="D38" s="62" t="str">
        <f>VLOOKUP(A38,Preco.Unitario!$A$4:$G$104,4,FALSE)</f>
        <v>m³Q</v>
      </c>
      <c r="E38" s="63">
        <f>E36*10</f>
        <v>75</v>
      </c>
      <c r="F38" s="64">
        <f>VLOOKUP(A38,Preco.Unitario!$A$4:$G$104,7,FALSE)</f>
        <v>0</v>
      </c>
      <c r="G38" s="64">
        <f t="shared" si="2"/>
        <v>0</v>
      </c>
      <c r="H38" s="65"/>
      <c r="I38" s="65"/>
      <c r="J38" s="65"/>
      <c r="K38" s="65"/>
      <c r="L38" s="65"/>
      <c r="M38" s="65"/>
      <c r="N38" s="65"/>
      <c r="O38" s="65"/>
      <c r="P38" s="65"/>
      <c r="Q38" s="65"/>
      <c r="R38" s="65"/>
      <c r="S38" s="65"/>
      <c r="T38" s="65"/>
      <c r="U38" s="65"/>
      <c r="V38" s="65"/>
      <c r="W38" s="65"/>
      <c r="X38" s="65"/>
      <c r="Y38" s="65"/>
      <c r="Z38" s="66"/>
    </row>
    <row r="39" spans="1:26" ht="12.75" customHeight="1" outlineLevel="1" x14ac:dyDescent="0.2">
      <c r="A39" s="60">
        <v>70030031</v>
      </c>
      <c r="B39" s="61" t="str">
        <f>VLOOKUP(A39,Preco.Unitario!$A$4:$G$104,2,FALSE)</f>
        <v>SABESP</v>
      </c>
      <c r="C39" s="56" t="str">
        <f>VLOOKUP(A39,Preco.Unitario!$A$4:$G$104,3,FALSE)</f>
        <v>ATERRO DE VALAS, POÇOS E CAVAS COMPACTADO MECANICAMENTE, SEM CONTROLE DO G.C. (C)</v>
      </c>
      <c r="D39" s="62" t="str">
        <f>VLOOKUP(A39,Preco.Unitario!$A$4:$G$104,4,FALSE)</f>
        <v>m³</v>
      </c>
      <c r="E39" s="63">
        <f>E36</f>
        <v>7.5</v>
      </c>
      <c r="F39" s="64">
        <f>VLOOKUP(A39,Preco.Unitario!$A$4:$G$104,7,FALSE)</f>
        <v>0</v>
      </c>
      <c r="G39" s="64">
        <f t="shared" si="2"/>
        <v>0</v>
      </c>
      <c r="H39" s="65"/>
      <c r="I39" s="65"/>
      <c r="J39" s="65"/>
      <c r="K39" s="65"/>
      <c r="L39" s="65"/>
      <c r="M39" s="65"/>
      <c r="N39" s="65"/>
      <c r="O39" s="65"/>
      <c r="P39" s="65"/>
      <c r="Q39" s="65"/>
      <c r="R39" s="65"/>
      <c r="S39" s="65"/>
      <c r="T39" s="65"/>
      <c r="U39" s="65"/>
      <c r="V39" s="65"/>
      <c r="W39" s="65"/>
      <c r="X39" s="65"/>
      <c r="Y39" s="65"/>
      <c r="Z39" s="66"/>
    </row>
    <row r="40" spans="1:26" ht="12.75" customHeight="1" outlineLevel="1" x14ac:dyDescent="0.2">
      <c r="A40" s="60">
        <v>70030044</v>
      </c>
      <c r="B40" s="61" t="str">
        <f>VLOOKUP(A40,Preco.Unitario!$A$4:$G$104,2,FALSE)</f>
        <v>SABESP</v>
      </c>
      <c r="C40" s="67" t="str">
        <f>VLOOKUP(A40,Preco.Unitario!$A$4:$G$104,3,FALSE)</f>
        <v>ESCAVAÇÃO EM JAZIDA DE SOLO</v>
      </c>
      <c r="D40" s="62" t="str">
        <f>VLOOKUP(A40,Preco.Unitario!$A$4:$G$104,4,FALSE)</f>
        <v>m³</v>
      </c>
      <c r="E40" s="63">
        <f>E36</f>
        <v>7.5</v>
      </c>
      <c r="F40" s="64">
        <f>VLOOKUP(A40,Preco.Unitario!$A$4:$G$104,7,FALSE)</f>
        <v>0</v>
      </c>
      <c r="G40" s="64">
        <f t="shared" si="2"/>
        <v>0</v>
      </c>
      <c r="H40" s="65"/>
      <c r="I40" s="65"/>
      <c r="J40" s="65"/>
      <c r="K40" s="65"/>
      <c r="L40" s="65"/>
      <c r="M40" s="65"/>
      <c r="N40" s="65"/>
      <c r="O40" s="65"/>
      <c r="P40" s="65"/>
      <c r="Q40" s="65"/>
      <c r="R40" s="65"/>
      <c r="S40" s="65"/>
      <c r="T40" s="65"/>
      <c r="U40" s="65"/>
      <c r="V40" s="65"/>
      <c r="W40" s="65"/>
      <c r="X40" s="65"/>
      <c r="Y40" s="65"/>
      <c r="Z40" s="66"/>
    </row>
    <row r="41" spans="1:26" ht="12.75" customHeight="1" outlineLevel="1" x14ac:dyDescent="0.2">
      <c r="A41" s="106">
        <v>3</v>
      </c>
      <c r="B41" s="107"/>
      <c r="C41" s="59" t="s">
        <v>204</v>
      </c>
      <c r="D41" s="109"/>
      <c r="E41" s="63"/>
      <c r="F41" s="64"/>
      <c r="G41" s="64"/>
      <c r="H41" s="65"/>
      <c r="I41" s="65"/>
      <c r="J41" s="65"/>
      <c r="K41" s="65"/>
      <c r="L41" s="65"/>
      <c r="M41" s="65"/>
      <c r="N41" s="65"/>
      <c r="O41" s="65"/>
      <c r="P41" s="65"/>
      <c r="Q41" s="65"/>
      <c r="R41" s="65"/>
      <c r="S41" s="65"/>
      <c r="T41" s="65"/>
      <c r="U41" s="65"/>
      <c r="V41" s="65"/>
      <c r="W41" s="65"/>
      <c r="X41" s="65"/>
      <c r="Y41" s="65"/>
      <c r="Z41" s="66"/>
    </row>
    <row r="42" spans="1:26" ht="12.75" customHeight="1" outlineLevel="1" x14ac:dyDescent="0.2">
      <c r="A42" s="60">
        <v>70040002</v>
      </c>
      <c r="B42" s="61" t="str">
        <f>VLOOKUP(A42,Preco.Unitario!$A$4:$G$104,2,FALSE)</f>
        <v>SABESP</v>
      </c>
      <c r="C42" s="67" t="str">
        <f>VLOOKUP(A42,Preco.Unitario!$A$4:$G$104,3,FALSE)</f>
        <v>ESCORAMENTO DESCONTÍNUO (A)</v>
      </c>
      <c r="D42" s="62" t="s">
        <v>36</v>
      </c>
      <c r="E42" s="63">
        <f>$D$5*$D$6*2</f>
        <v>10</v>
      </c>
      <c r="F42" s="64">
        <f>VLOOKUP(A42,Preco.Unitario!$A$4:$G$104,7,FALSE)</f>
        <v>0</v>
      </c>
      <c r="G42" s="64">
        <f>E42*F42</f>
        <v>0</v>
      </c>
      <c r="H42" s="65"/>
      <c r="I42" s="65"/>
      <c r="J42" s="65"/>
      <c r="K42" s="65"/>
      <c r="L42" s="65"/>
      <c r="M42" s="65"/>
      <c r="N42" s="65"/>
      <c r="O42" s="65"/>
      <c r="P42" s="65"/>
      <c r="Q42" s="65"/>
      <c r="R42" s="65"/>
      <c r="S42" s="65"/>
      <c r="T42" s="65"/>
      <c r="U42" s="65"/>
      <c r="V42" s="65"/>
      <c r="W42" s="65"/>
      <c r="X42" s="65"/>
      <c r="Y42" s="65"/>
      <c r="Z42" s="66"/>
    </row>
    <row r="43" spans="1:26" ht="12.75" customHeight="1" outlineLevel="1" x14ac:dyDescent="0.2">
      <c r="A43" s="106">
        <v>4</v>
      </c>
      <c r="B43" s="106"/>
      <c r="C43" s="59" t="s">
        <v>150</v>
      </c>
      <c r="D43" s="109"/>
      <c r="E43" s="110"/>
      <c r="F43" s="64"/>
      <c r="G43" s="64"/>
      <c r="H43" s="65"/>
      <c r="I43" s="65"/>
      <c r="J43" s="65"/>
      <c r="K43" s="65"/>
      <c r="L43" s="65"/>
      <c r="M43" s="65"/>
      <c r="N43" s="65"/>
      <c r="O43" s="65"/>
      <c r="P43" s="65"/>
      <c r="Q43" s="65"/>
      <c r="R43" s="65"/>
      <c r="S43" s="65"/>
      <c r="T43" s="65"/>
      <c r="U43" s="65"/>
      <c r="V43" s="65"/>
      <c r="W43" s="65"/>
      <c r="X43" s="65"/>
      <c r="Y43" s="65"/>
      <c r="Z43" s="66"/>
    </row>
    <row r="44" spans="1:26" ht="11.25" customHeight="1" outlineLevel="1" x14ac:dyDescent="0.2">
      <c r="A44" s="73" t="s">
        <v>125</v>
      </c>
      <c r="B44" s="68" t="str">
        <f>VLOOKUP(A44,Preco.Unitario!$A$4:$G$104,2,FALSE)</f>
        <v>SABESP INSUMO</v>
      </c>
      <c r="C44" s="20" t="str">
        <f>VLOOKUP(A44,Preco.Unitario!$A$4:$G$104,3,FALSE)</f>
        <v>ENCANADOR</v>
      </c>
      <c r="D44" s="69" t="str">
        <f>VLOOKUP(A44,Preco.Unitario!$A$4:$G$104,4,FALSE)</f>
        <v>H</v>
      </c>
      <c r="E44" s="74">
        <f>D8</f>
        <v>4</v>
      </c>
      <c r="F44" s="71">
        <f>VLOOKUP(A44,Preco.Unitario!$A$4:$G$104,7,FALSE)</f>
        <v>0</v>
      </c>
      <c r="G44" s="71">
        <f t="shared" ref="G44:G46" si="3">E44*F44</f>
        <v>0</v>
      </c>
      <c r="H44" s="39"/>
      <c r="I44" s="39"/>
      <c r="J44" s="39"/>
      <c r="K44" s="39"/>
      <c r="L44" s="39"/>
      <c r="M44" s="39"/>
      <c r="N44" s="39"/>
      <c r="O44" s="39"/>
      <c r="P44" s="39"/>
      <c r="Q44" s="39"/>
      <c r="R44" s="39"/>
      <c r="S44" s="39"/>
      <c r="T44" s="39"/>
      <c r="U44" s="39"/>
      <c r="V44" s="39"/>
      <c r="W44" s="39"/>
      <c r="X44" s="39"/>
      <c r="Y44" s="39"/>
      <c r="Z44" s="28"/>
    </row>
    <row r="45" spans="1:26" ht="11.25" customHeight="1" outlineLevel="1" x14ac:dyDescent="0.2">
      <c r="A45" s="73" t="s">
        <v>123</v>
      </c>
      <c r="B45" s="68" t="str">
        <f>VLOOKUP(A45,Preco.Unitario!$A$4:$G$104,2,FALSE)</f>
        <v>SABESP INSUMO</v>
      </c>
      <c r="C45" s="20" t="str">
        <f>VLOOKUP(A45,Preco.Unitario!$A$4:$G$104,3,FALSE)</f>
        <v>AJUDANTE</v>
      </c>
      <c r="D45" s="69" t="str">
        <f>VLOOKUP(A45,Preco.Unitario!$A$4:$G$104,4,FALSE)</f>
        <v>H</v>
      </c>
      <c r="E45" s="74">
        <f>E44</f>
        <v>4</v>
      </c>
      <c r="F45" s="71">
        <f>VLOOKUP(A45,Preco.Unitario!$A$4:$G$104,7,FALSE)</f>
        <v>0</v>
      </c>
      <c r="G45" s="71">
        <f t="shared" si="3"/>
        <v>0</v>
      </c>
      <c r="H45" s="39"/>
      <c r="I45" s="39"/>
      <c r="J45" s="39"/>
      <c r="K45" s="39"/>
      <c r="L45" s="39"/>
      <c r="M45" s="39"/>
      <c r="N45" s="39"/>
      <c r="O45" s="39"/>
      <c r="P45" s="39"/>
      <c r="Q45" s="39"/>
      <c r="R45" s="39"/>
      <c r="S45" s="39"/>
      <c r="T45" s="39"/>
      <c r="U45" s="39"/>
      <c r="V45" s="39"/>
      <c r="W45" s="39"/>
      <c r="X45" s="39"/>
      <c r="Y45" s="39"/>
      <c r="Z45" s="28"/>
    </row>
    <row r="46" spans="1:26" ht="11.25" customHeight="1" outlineLevel="1" x14ac:dyDescent="0.2">
      <c r="A46" s="75" t="s">
        <v>114</v>
      </c>
      <c r="B46" s="68" t="str">
        <f>VLOOKUP(A46,Preco.Unitario!$A$4:$G$104,2,FALSE)</f>
        <v>SABESP INSUMO</v>
      </c>
      <c r="C46" s="20" t="str">
        <f>VLOOKUP(A46,Preco.Unitario!$A$4:$G$104,3,FALSE)</f>
        <v>CAMINHÃO - CARROCERIA FIXA ABERTA DE MADEIRA COM CAPACIDADE 5 T *160CV - À DISPOSIÇÃO</v>
      </c>
      <c r="D46" s="69" t="str">
        <f>VLOOKUP(A46,Preco.Unitario!$A$4:$G$104,4,FALSE)</f>
        <v>H</v>
      </c>
      <c r="E46" s="74">
        <f>E44+0.5</f>
        <v>4.5</v>
      </c>
      <c r="F46" s="71">
        <f>VLOOKUP(A46,Preco.Unitario!$A$4:$G$104,7,FALSE)</f>
        <v>0</v>
      </c>
      <c r="G46" s="71">
        <f t="shared" si="3"/>
        <v>0</v>
      </c>
      <c r="H46" s="39"/>
      <c r="I46" s="39"/>
      <c r="J46" s="39"/>
      <c r="K46" s="39"/>
      <c r="L46" s="39"/>
      <c r="M46" s="39"/>
      <c r="N46" s="39"/>
      <c r="O46" s="39"/>
      <c r="P46" s="39"/>
      <c r="Q46" s="39"/>
      <c r="R46" s="39"/>
      <c r="S46" s="39"/>
      <c r="T46" s="39"/>
      <c r="U46" s="39"/>
      <c r="V46" s="39"/>
      <c r="W46" s="39"/>
      <c r="X46" s="39"/>
      <c r="Y46" s="39"/>
      <c r="Z46" s="28"/>
    </row>
    <row r="47" spans="1:26" ht="12.75" customHeight="1" outlineLevel="1" x14ac:dyDescent="0.2">
      <c r="A47" s="106">
        <v>5</v>
      </c>
      <c r="B47" s="106"/>
      <c r="C47" s="59" t="s">
        <v>151</v>
      </c>
      <c r="D47" s="109"/>
      <c r="E47" s="110"/>
      <c r="F47" s="64"/>
      <c r="G47" s="64"/>
      <c r="H47" s="65"/>
      <c r="I47" s="65"/>
      <c r="J47" s="65"/>
      <c r="K47" s="65"/>
      <c r="L47" s="65"/>
      <c r="M47" s="65"/>
      <c r="N47" s="65"/>
      <c r="O47" s="65"/>
      <c r="P47" s="65"/>
      <c r="Q47" s="65"/>
      <c r="R47" s="65"/>
      <c r="S47" s="65"/>
      <c r="T47" s="65"/>
      <c r="U47" s="65"/>
      <c r="V47" s="65"/>
      <c r="W47" s="65"/>
      <c r="X47" s="65"/>
      <c r="Y47" s="65"/>
      <c r="Z47" s="66"/>
    </row>
    <row r="48" spans="1:26" ht="12.75" customHeight="1" outlineLevel="1" x14ac:dyDescent="0.2">
      <c r="A48" s="60">
        <v>70050001</v>
      </c>
      <c r="B48" s="61" t="str">
        <f>VLOOKUP(A48,Preco.Unitario!$A$4:$G$104,2,FALSE)</f>
        <v>SABESP</v>
      </c>
      <c r="C48" s="67" t="str">
        <f>VLOOKUP(A48,Preco.Unitario!$A$4:$G$104,3,FALSE)</f>
        <v>ESGOTAMENTO COM BOMBAS DE SUPERFÍCIE OU SUBMERSAS</v>
      </c>
      <c r="D48" s="62" t="str">
        <f>VLOOKUP(A48,Preco.Unitario!$A$4:$G$104,4,FALSE)</f>
        <v>HPH</v>
      </c>
      <c r="E48" s="63">
        <v>1</v>
      </c>
      <c r="F48" s="64">
        <f>VLOOKUP(A48,Preco.Unitario!$A$4:$G$104,7,FALSE)</f>
        <v>0</v>
      </c>
      <c r="G48" s="64">
        <f>E48*F48</f>
        <v>0</v>
      </c>
      <c r="H48" s="65"/>
      <c r="I48" s="65"/>
      <c r="J48" s="65"/>
      <c r="K48" s="65"/>
      <c r="L48" s="65"/>
      <c r="M48" s="65"/>
      <c r="N48" s="65"/>
      <c r="O48" s="65"/>
      <c r="P48" s="65"/>
      <c r="Q48" s="65"/>
      <c r="R48" s="65"/>
      <c r="S48" s="65"/>
      <c r="T48" s="65"/>
      <c r="U48" s="65"/>
      <c r="V48" s="65"/>
      <c r="W48" s="65"/>
      <c r="X48" s="65"/>
      <c r="Y48" s="65"/>
      <c r="Z48" s="66"/>
    </row>
    <row r="49" spans="1:26" ht="12.75" customHeight="1" outlineLevel="1" x14ac:dyDescent="0.2">
      <c r="A49" s="106">
        <v>6</v>
      </c>
      <c r="B49" s="106"/>
      <c r="C49" s="59" t="s">
        <v>152</v>
      </c>
      <c r="D49" s="109"/>
      <c r="E49" s="110"/>
      <c r="F49" s="64"/>
      <c r="G49" s="64"/>
      <c r="H49" s="65"/>
      <c r="I49" s="65"/>
      <c r="J49" s="65"/>
      <c r="K49" s="65"/>
      <c r="L49" s="65"/>
      <c r="M49" s="65"/>
      <c r="N49" s="65"/>
      <c r="O49" s="65"/>
      <c r="P49" s="65"/>
      <c r="Q49" s="65"/>
      <c r="R49" s="65"/>
      <c r="S49" s="65"/>
      <c r="T49" s="65"/>
      <c r="U49" s="65"/>
      <c r="V49" s="65"/>
      <c r="W49" s="65"/>
      <c r="X49" s="65"/>
      <c r="Y49" s="65"/>
      <c r="Z49" s="66"/>
    </row>
    <row r="50" spans="1:26" ht="12.75" customHeight="1" outlineLevel="1" x14ac:dyDescent="0.2">
      <c r="A50" s="60">
        <v>70010005</v>
      </c>
      <c r="B50" s="61" t="str">
        <f>VLOOKUP(A50,Preco.Unitario!$A$4:$G$104,2,FALSE)</f>
        <v>SABESP</v>
      </c>
      <c r="C50" s="67" t="str">
        <f>VLOOKUP(A50,Preco.Unitario!$A$4:$G$104,3,FALSE)</f>
        <v>CADASTRO DE REDES</v>
      </c>
      <c r="D50" s="62" t="str">
        <f>VLOOKUP(A50,Preco.Unitario!$A$4:$G$104,4,FALSE)</f>
        <v>m</v>
      </c>
      <c r="E50" s="63">
        <f>$D$5</f>
        <v>1</v>
      </c>
      <c r="F50" s="64">
        <f>VLOOKUP(A50,Preco.Unitario!$A$4:$G$104,7,FALSE)</f>
        <v>0</v>
      </c>
      <c r="G50" s="64">
        <f>E50*F50</f>
        <v>0</v>
      </c>
      <c r="H50" s="65"/>
      <c r="I50" s="65"/>
      <c r="J50" s="65"/>
      <c r="K50" s="65"/>
      <c r="L50" s="65"/>
      <c r="M50" s="65"/>
      <c r="N50" s="65"/>
      <c r="O50" s="65"/>
      <c r="P50" s="65"/>
      <c r="Q50" s="65"/>
      <c r="R50" s="65"/>
      <c r="S50" s="65"/>
      <c r="T50" s="65"/>
      <c r="U50" s="65"/>
      <c r="V50" s="65"/>
      <c r="W50" s="65"/>
      <c r="X50" s="65"/>
      <c r="Y50" s="65"/>
      <c r="Z50" s="66"/>
    </row>
    <row r="51" spans="1:26" ht="12.75" customHeight="1" x14ac:dyDescent="0.2">
      <c r="A51" s="180"/>
      <c r="B51" s="181"/>
      <c r="C51" s="447" t="s">
        <v>153</v>
      </c>
      <c r="D51" s="409"/>
      <c r="E51" s="409"/>
      <c r="F51" s="410"/>
      <c r="G51" s="182">
        <f>SUM(G33:G50)</f>
        <v>0</v>
      </c>
      <c r="H51" s="65"/>
      <c r="I51" s="65"/>
      <c r="J51" s="65"/>
      <c r="K51" s="65"/>
      <c r="L51" s="65"/>
      <c r="M51" s="65"/>
      <c r="N51" s="65"/>
      <c r="O51" s="65"/>
      <c r="P51" s="65"/>
      <c r="Q51" s="65"/>
      <c r="R51" s="65"/>
      <c r="S51" s="65"/>
      <c r="T51" s="65"/>
      <c r="U51" s="65"/>
      <c r="V51" s="65"/>
      <c r="W51" s="65"/>
      <c r="X51" s="65"/>
      <c r="Y51" s="65"/>
      <c r="Z51" s="66"/>
    </row>
    <row r="52" spans="1:26" ht="12.75" customHeight="1" x14ac:dyDescent="0.2">
      <c r="A52" s="104" t="str">
        <f>$A$3</f>
        <v>2.1.</v>
      </c>
      <c r="B52" s="123" t="s">
        <v>208</v>
      </c>
      <c r="C52" s="416" t="str">
        <f>"CONSERTO EM REDES DE ESGOTO DE Ø600 à Ø800 ATÉ "&amp;D6&amp;"M EM PVC PBA/DEFOFO/FOFO/AMIANTO/GALVANIZADO (SUBSTITUIDO POR PVC OCRE)"</f>
        <v>CONSERTO EM REDES DE ESGOTO DE Ø600 à Ø800 ATÉ 5M EM PVC PBA/DEFOFO/FOFO/AMIANTO/GALVANIZADO (SUBSTITUIDO POR PVC OCRE)</v>
      </c>
      <c r="D52" s="400"/>
      <c r="E52" s="400"/>
      <c r="F52" s="400"/>
      <c r="G52" s="401"/>
      <c r="H52" s="65"/>
      <c r="I52" s="65"/>
      <c r="J52" s="65"/>
      <c r="K52" s="65"/>
      <c r="L52" s="65"/>
      <c r="M52" s="65"/>
      <c r="N52" s="65"/>
      <c r="O52" s="65"/>
      <c r="P52" s="65"/>
      <c r="Q52" s="65"/>
      <c r="R52" s="65"/>
      <c r="S52" s="65"/>
      <c r="T52" s="65"/>
      <c r="U52" s="65"/>
      <c r="V52" s="65"/>
      <c r="W52" s="65"/>
      <c r="X52" s="65"/>
      <c r="Y52" s="65"/>
      <c r="Z52" s="66"/>
    </row>
    <row r="53" spans="1:26" ht="12.75" customHeight="1" outlineLevel="1" x14ac:dyDescent="0.2">
      <c r="A53" s="6" t="s">
        <v>1</v>
      </c>
      <c r="B53" s="6" t="s">
        <v>2</v>
      </c>
      <c r="C53" s="7" t="s">
        <v>3</v>
      </c>
      <c r="D53" s="8" t="s">
        <v>4</v>
      </c>
      <c r="E53" s="8" t="s">
        <v>146</v>
      </c>
      <c r="F53" s="47" t="s">
        <v>7</v>
      </c>
      <c r="G53" s="8" t="s">
        <v>147</v>
      </c>
      <c r="H53" s="65"/>
      <c r="I53" s="65"/>
      <c r="J53" s="65"/>
      <c r="K53" s="65"/>
      <c r="L53" s="65"/>
      <c r="M53" s="65"/>
      <c r="N53" s="65"/>
      <c r="O53" s="65"/>
      <c r="P53" s="65"/>
      <c r="Q53" s="65"/>
      <c r="R53" s="65"/>
      <c r="S53" s="65"/>
      <c r="T53" s="65"/>
      <c r="U53" s="65"/>
      <c r="V53" s="65"/>
      <c r="W53" s="65"/>
      <c r="X53" s="65"/>
      <c r="Y53" s="65"/>
      <c r="Z53" s="66"/>
    </row>
    <row r="54" spans="1:26" ht="12.75" customHeight="1" outlineLevel="1" x14ac:dyDescent="0.2">
      <c r="A54" s="106">
        <v>1</v>
      </c>
      <c r="B54" s="107"/>
      <c r="C54" s="108" t="s">
        <v>148</v>
      </c>
      <c r="D54" s="109"/>
      <c r="E54" s="110"/>
      <c r="F54" s="64"/>
      <c r="G54" s="64"/>
      <c r="H54" s="65"/>
      <c r="I54" s="65"/>
      <c r="J54" s="65"/>
      <c r="K54" s="65"/>
      <c r="L54" s="65"/>
      <c r="M54" s="65"/>
      <c r="N54" s="65"/>
      <c r="O54" s="65"/>
      <c r="P54" s="65"/>
      <c r="Q54" s="65"/>
      <c r="R54" s="65"/>
      <c r="S54" s="65"/>
      <c r="T54" s="65"/>
      <c r="U54" s="65"/>
      <c r="V54" s="65"/>
      <c r="W54" s="65"/>
      <c r="X54" s="65"/>
      <c r="Y54" s="65"/>
      <c r="Z54" s="66"/>
    </row>
    <row r="55" spans="1:26" ht="12.75" customHeight="1" outlineLevel="1" x14ac:dyDescent="0.2">
      <c r="A55" s="60">
        <v>70020004</v>
      </c>
      <c r="B55" s="61" t="str">
        <f>VLOOKUP(A55,Preco.Unitario!$A$4:$G$104,2,FALSE)</f>
        <v>SABESP</v>
      </c>
      <c r="C55" s="67" t="str">
        <f>VLOOKUP(A55,Preco.Unitario!$A$4:$G$104,3,FALSE)</f>
        <v xml:space="preserve">SINALIZAÇÃO DE TRÁFEGO </v>
      </c>
      <c r="D55" s="62" t="str">
        <f>VLOOKUP(A55,Preco.Unitario!$A$4:$G$104,4,FALSE)</f>
        <v>m</v>
      </c>
      <c r="E55" s="63">
        <f>ROUNDUP(($D$4)*2+($D$5)*2,2)</f>
        <v>5</v>
      </c>
      <c r="F55" s="64">
        <f>VLOOKUP(A55,Preco.Unitario!$A$4:$G$104,7,FALSE)</f>
        <v>0</v>
      </c>
      <c r="G55" s="64">
        <f>E55*F55</f>
        <v>0</v>
      </c>
      <c r="H55" s="65"/>
      <c r="I55" s="65"/>
      <c r="J55" s="65"/>
      <c r="K55" s="65"/>
      <c r="L55" s="65"/>
      <c r="M55" s="65"/>
      <c r="N55" s="65"/>
      <c r="O55" s="65"/>
      <c r="P55" s="65"/>
      <c r="Q55" s="65"/>
      <c r="R55" s="65"/>
      <c r="S55" s="65"/>
      <c r="T55" s="65"/>
      <c r="U55" s="65"/>
      <c r="V55" s="65"/>
      <c r="W55" s="65"/>
      <c r="X55" s="65"/>
      <c r="Y55" s="65"/>
      <c r="Z55" s="66"/>
    </row>
    <row r="56" spans="1:26" ht="12.75" customHeight="1" outlineLevel="1" x14ac:dyDescent="0.2">
      <c r="A56" s="106">
        <v>2</v>
      </c>
      <c r="B56" s="107"/>
      <c r="C56" s="59" t="s">
        <v>149</v>
      </c>
      <c r="D56" s="109"/>
      <c r="E56" s="110"/>
      <c r="F56" s="64"/>
      <c r="G56" s="64"/>
      <c r="H56" s="65"/>
      <c r="I56" s="65"/>
      <c r="J56" s="65"/>
      <c r="K56" s="65"/>
      <c r="L56" s="65"/>
      <c r="M56" s="65"/>
      <c r="N56" s="65"/>
      <c r="O56" s="65"/>
      <c r="P56" s="65"/>
      <c r="Q56" s="65"/>
      <c r="R56" s="65"/>
      <c r="S56" s="65"/>
      <c r="T56" s="65"/>
      <c r="U56" s="65"/>
      <c r="V56" s="65"/>
      <c r="W56" s="65"/>
      <c r="X56" s="65"/>
      <c r="Y56" s="65"/>
      <c r="Z56" s="66"/>
    </row>
    <row r="57" spans="1:26" ht="12.75" customHeight="1" outlineLevel="1" x14ac:dyDescent="0.2">
      <c r="A57" s="60">
        <v>70030042</v>
      </c>
      <c r="B57" s="61" t="str">
        <f>VLOOKUP(A57,Preco.Unitario!$A$4:$G$104,2,FALSE)</f>
        <v>SABESP</v>
      </c>
      <c r="C57" s="56" t="str">
        <f>VLOOKUP(A57,Preco.Unitario!$A$4:$G$104,3,FALSE)</f>
        <v>ESCAVAÇÃO MECANIZADA DE ÁREA EM SOLO NÃO ROCHOSO</v>
      </c>
      <c r="D57" s="62" t="str">
        <f>VLOOKUP(A57,Preco.Unitario!$A$4:$G$104,4,FALSE)</f>
        <v>m³</v>
      </c>
      <c r="E57" s="63">
        <f>$D$4*$D$5*$D$6</f>
        <v>7.5</v>
      </c>
      <c r="F57" s="64">
        <f>VLOOKUP(A57,Preco.Unitario!$A$4:$G$104,7,FALSE)</f>
        <v>0</v>
      </c>
      <c r="G57" s="64">
        <f t="shared" ref="G57:G61" si="4">E57*F57</f>
        <v>0</v>
      </c>
      <c r="H57" s="65"/>
      <c r="I57" s="65"/>
      <c r="J57" s="65"/>
      <c r="K57" s="65"/>
      <c r="L57" s="65"/>
      <c r="M57" s="65"/>
      <c r="N57" s="65"/>
      <c r="O57" s="65"/>
      <c r="P57" s="65"/>
      <c r="Q57" s="65"/>
      <c r="R57" s="65"/>
      <c r="S57" s="65"/>
      <c r="T57" s="65"/>
      <c r="U57" s="65"/>
      <c r="V57" s="65"/>
      <c r="W57" s="65"/>
      <c r="X57" s="65"/>
      <c r="Y57" s="65"/>
      <c r="Z57" s="66"/>
    </row>
    <row r="58" spans="1:26" ht="12.75" customHeight="1" outlineLevel="1" x14ac:dyDescent="0.2">
      <c r="A58" s="60">
        <v>70030090</v>
      </c>
      <c r="B58" s="61" t="str">
        <f>VLOOKUP(A58,Preco.Unitario!$A$4:$G$104,2,FALSE)</f>
        <v>SABESP</v>
      </c>
      <c r="C58" s="56" t="str">
        <f>VLOOKUP(A58,Preco.Unitario!$A$4:$G$104,3,FALSE)</f>
        <v>CARGA E DESCARGA - SOLO (A)</v>
      </c>
      <c r="D58" s="62" t="str">
        <f>VLOOKUP(A58,Preco.Unitario!$A$4:$G$104,4,FALSE)</f>
        <v>m³</v>
      </c>
      <c r="E58" s="63">
        <f>E57</f>
        <v>7.5</v>
      </c>
      <c r="F58" s="64">
        <f>VLOOKUP(A58,Preco.Unitario!$A$4:$G$104,7,FALSE)</f>
        <v>0</v>
      </c>
      <c r="G58" s="64">
        <f t="shared" si="4"/>
        <v>0</v>
      </c>
      <c r="H58" s="65"/>
      <c r="I58" s="65"/>
      <c r="J58" s="65"/>
      <c r="K58" s="65"/>
      <c r="L58" s="65"/>
      <c r="M58" s="65"/>
      <c r="N58" s="65"/>
      <c r="O58" s="65"/>
      <c r="P58" s="65"/>
      <c r="Q58" s="65"/>
      <c r="R58" s="65"/>
      <c r="S58" s="65"/>
      <c r="T58" s="65"/>
      <c r="U58" s="65"/>
      <c r="V58" s="65"/>
      <c r="W58" s="65"/>
      <c r="X58" s="65"/>
      <c r="Y58" s="65"/>
      <c r="Z58" s="66"/>
    </row>
    <row r="59" spans="1:26" ht="12.75" customHeight="1" outlineLevel="1" x14ac:dyDescent="0.2">
      <c r="A59" s="60">
        <v>70030091</v>
      </c>
      <c r="B59" s="61" t="str">
        <f>VLOOKUP(A59,Preco.Unitario!$A$4:$G$104,2,FALSE)</f>
        <v>SABESP</v>
      </c>
      <c r="C59" s="56" t="str">
        <f>VLOOKUP(A59,Preco.Unitario!$A$4:$G$104,3,FALSE)</f>
        <v>TRANSPORTE DE MATERIAL ESCAVADO - SOLO (A)  - PERCURSO DE 10KM</v>
      </c>
      <c r="D59" s="62" t="str">
        <f>VLOOKUP(A59,Preco.Unitario!$A$4:$G$104,4,FALSE)</f>
        <v>m³Q</v>
      </c>
      <c r="E59" s="63">
        <f>E57*10</f>
        <v>75</v>
      </c>
      <c r="F59" s="64">
        <f>VLOOKUP(A59,Preco.Unitario!$A$4:$G$104,7,FALSE)</f>
        <v>0</v>
      </c>
      <c r="G59" s="64">
        <f t="shared" si="4"/>
        <v>0</v>
      </c>
      <c r="H59" s="65"/>
      <c r="I59" s="65"/>
      <c r="J59" s="65"/>
      <c r="K59" s="65"/>
      <c r="L59" s="65"/>
      <c r="M59" s="65"/>
      <c r="N59" s="65"/>
      <c r="O59" s="65"/>
      <c r="P59" s="65"/>
      <c r="Q59" s="65"/>
      <c r="R59" s="65"/>
      <c r="S59" s="65"/>
      <c r="T59" s="65"/>
      <c r="U59" s="65"/>
      <c r="V59" s="65"/>
      <c r="W59" s="65"/>
      <c r="X59" s="65"/>
      <c r="Y59" s="65"/>
      <c r="Z59" s="66"/>
    </row>
    <row r="60" spans="1:26" ht="12.75" customHeight="1" outlineLevel="1" x14ac:dyDescent="0.2">
      <c r="A60" s="60">
        <v>70030031</v>
      </c>
      <c r="B60" s="61" t="str">
        <f>VLOOKUP(A60,Preco.Unitario!$A$4:$G$104,2,FALSE)</f>
        <v>SABESP</v>
      </c>
      <c r="C60" s="56" t="str">
        <f>VLOOKUP(A60,Preco.Unitario!$A$4:$G$104,3,FALSE)</f>
        <v>ATERRO DE VALAS, POÇOS E CAVAS COMPACTADO MECANICAMENTE, SEM CONTROLE DO G.C. (C)</v>
      </c>
      <c r="D60" s="62" t="str">
        <f>VLOOKUP(A60,Preco.Unitario!$A$4:$G$104,4,FALSE)</f>
        <v>m³</v>
      </c>
      <c r="E60" s="63">
        <f>E57</f>
        <v>7.5</v>
      </c>
      <c r="F60" s="64">
        <f>VLOOKUP(A60,Preco.Unitario!$A$4:$G$104,7,FALSE)</f>
        <v>0</v>
      </c>
      <c r="G60" s="64">
        <f t="shared" si="4"/>
        <v>0</v>
      </c>
      <c r="H60" s="65"/>
      <c r="I60" s="65"/>
      <c r="J60" s="65"/>
      <c r="K60" s="65"/>
      <c r="L60" s="65"/>
      <c r="M60" s="65"/>
      <c r="N60" s="65"/>
      <c r="O60" s="65"/>
      <c r="P60" s="65"/>
      <c r="Q60" s="65"/>
      <c r="R60" s="65"/>
      <c r="S60" s="65"/>
      <c r="T60" s="65"/>
      <c r="U60" s="65"/>
      <c r="V60" s="65"/>
      <c r="W60" s="65"/>
      <c r="X60" s="65"/>
      <c r="Y60" s="65"/>
      <c r="Z60" s="66"/>
    </row>
    <row r="61" spans="1:26" ht="12.75" customHeight="1" outlineLevel="1" x14ac:dyDescent="0.2">
      <c r="A61" s="60">
        <v>70030044</v>
      </c>
      <c r="B61" s="61" t="str">
        <f>VLOOKUP(A61,Preco.Unitario!$A$4:$G$104,2,FALSE)</f>
        <v>SABESP</v>
      </c>
      <c r="C61" s="67" t="str">
        <f>VLOOKUP(A61,Preco.Unitario!$A$4:$G$104,3,FALSE)</f>
        <v>ESCAVAÇÃO EM JAZIDA DE SOLO</v>
      </c>
      <c r="D61" s="62" t="str">
        <f>VLOOKUP(A61,Preco.Unitario!$A$4:$G$104,4,FALSE)</f>
        <v>m³</v>
      </c>
      <c r="E61" s="63">
        <f>E57</f>
        <v>7.5</v>
      </c>
      <c r="F61" s="64">
        <f>VLOOKUP(A61,Preco.Unitario!$A$4:$G$104,7,FALSE)</f>
        <v>0</v>
      </c>
      <c r="G61" s="64">
        <f t="shared" si="4"/>
        <v>0</v>
      </c>
      <c r="H61" s="65"/>
      <c r="I61" s="65"/>
      <c r="J61" s="65"/>
      <c r="K61" s="65"/>
      <c r="L61" s="65"/>
      <c r="M61" s="65"/>
      <c r="N61" s="65"/>
      <c r="O61" s="65"/>
      <c r="P61" s="65"/>
      <c r="Q61" s="65"/>
      <c r="R61" s="65"/>
      <c r="S61" s="65"/>
      <c r="T61" s="65"/>
      <c r="U61" s="65"/>
      <c r="V61" s="65"/>
      <c r="W61" s="65"/>
      <c r="X61" s="65"/>
      <c r="Y61" s="65"/>
      <c r="Z61" s="66"/>
    </row>
    <row r="62" spans="1:26" ht="12.75" customHeight="1" outlineLevel="1" x14ac:dyDescent="0.2">
      <c r="A62" s="106">
        <v>3</v>
      </c>
      <c r="B62" s="107"/>
      <c r="C62" s="59" t="s">
        <v>204</v>
      </c>
      <c r="D62" s="109"/>
      <c r="E62" s="63"/>
      <c r="F62" s="64"/>
      <c r="G62" s="64"/>
      <c r="H62" s="65"/>
      <c r="I62" s="65"/>
      <c r="J62" s="65"/>
      <c r="K62" s="65"/>
      <c r="L62" s="65"/>
      <c r="M62" s="65"/>
      <c r="N62" s="65"/>
      <c r="O62" s="65"/>
      <c r="P62" s="65"/>
      <c r="Q62" s="65"/>
      <c r="R62" s="65"/>
      <c r="S62" s="65"/>
      <c r="T62" s="65"/>
      <c r="U62" s="65"/>
      <c r="V62" s="65"/>
      <c r="W62" s="65"/>
      <c r="X62" s="65"/>
      <c r="Y62" s="65"/>
      <c r="Z62" s="66"/>
    </row>
    <row r="63" spans="1:26" ht="12.75" customHeight="1" outlineLevel="1" x14ac:dyDescent="0.2">
      <c r="A63" s="60">
        <v>70040002</v>
      </c>
      <c r="B63" s="61" t="str">
        <f>VLOOKUP(A63,Preco.Unitario!$A$4:$G$104,2,FALSE)</f>
        <v>SABESP</v>
      </c>
      <c r="C63" s="67" t="str">
        <f>VLOOKUP(A63,Preco.Unitario!$A$4:$G$104,3,FALSE)</f>
        <v>ESCORAMENTO DESCONTÍNUO (A)</v>
      </c>
      <c r="D63" s="62" t="s">
        <v>36</v>
      </c>
      <c r="E63" s="63">
        <f>$D$5*$D$6*2</f>
        <v>10</v>
      </c>
      <c r="F63" s="64">
        <f>VLOOKUP(A63,Preco.Unitario!$A$4:$G$104,7,FALSE)</f>
        <v>0</v>
      </c>
      <c r="G63" s="64">
        <f>E63*F63</f>
        <v>0</v>
      </c>
      <c r="H63" s="65"/>
      <c r="I63" s="65"/>
      <c r="J63" s="65"/>
      <c r="K63" s="65"/>
      <c r="L63" s="65"/>
      <c r="M63" s="65"/>
      <c r="N63" s="65"/>
      <c r="O63" s="65"/>
      <c r="P63" s="65"/>
      <c r="Q63" s="65"/>
      <c r="R63" s="65"/>
      <c r="S63" s="65"/>
      <c r="T63" s="65"/>
      <c r="U63" s="65"/>
      <c r="V63" s="65"/>
      <c r="W63" s="65"/>
      <c r="X63" s="65"/>
      <c r="Y63" s="65"/>
      <c r="Z63" s="66"/>
    </row>
    <row r="64" spans="1:26" ht="12.75" customHeight="1" outlineLevel="1" x14ac:dyDescent="0.2">
      <c r="A64" s="106">
        <v>4</v>
      </c>
      <c r="B64" s="106"/>
      <c r="C64" s="59" t="s">
        <v>150</v>
      </c>
      <c r="D64" s="109"/>
      <c r="E64" s="110"/>
      <c r="F64" s="64"/>
      <c r="G64" s="64"/>
      <c r="H64" s="65"/>
      <c r="I64" s="65"/>
      <c r="J64" s="65"/>
      <c r="K64" s="65"/>
      <c r="L64" s="65"/>
      <c r="M64" s="65"/>
      <c r="N64" s="65"/>
      <c r="O64" s="65"/>
      <c r="P64" s="65"/>
      <c r="Q64" s="65"/>
      <c r="R64" s="65"/>
      <c r="S64" s="65"/>
      <c r="T64" s="65"/>
      <c r="U64" s="65"/>
      <c r="V64" s="65"/>
      <c r="W64" s="65"/>
      <c r="X64" s="65"/>
      <c r="Y64" s="65"/>
      <c r="Z64" s="66"/>
    </row>
    <row r="65" spans="1:26" ht="11.25" customHeight="1" outlineLevel="1" x14ac:dyDescent="0.2">
      <c r="A65" s="73" t="s">
        <v>125</v>
      </c>
      <c r="B65" s="68" t="str">
        <f>VLOOKUP(A65,Preco.Unitario!$A$4:$G$104,2,FALSE)</f>
        <v>SABESP INSUMO</v>
      </c>
      <c r="C65" s="20" t="str">
        <f>VLOOKUP(A65,Preco.Unitario!$A$4:$G$104,3,FALSE)</f>
        <v>ENCANADOR</v>
      </c>
      <c r="D65" s="69" t="str">
        <f>VLOOKUP(A65,Preco.Unitario!$A$4:$G$104,4,FALSE)</f>
        <v>H</v>
      </c>
      <c r="E65" s="74">
        <f>D9</f>
        <v>6</v>
      </c>
      <c r="F65" s="71">
        <f>VLOOKUP(A65,Preco.Unitario!$A$4:$G$104,7,FALSE)</f>
        <v>0</v>
      </c>
      <c r="G65" s="71">
        <f t="shared" ref="G65:G67" si="5">E65*F65</f>
        <v>0</v>
      </c>
      <c r="H65" s="39"/>
      <c r="I65" s="39"/>
      <c r="J65" s="39"/>
      <c r="K65" s="39"/>
      <c r="L65" s="39"/>
      <c r="M65" s="39"/>
      <c r="N65" s="39"/>
      <c r="O65" s="39"/>
      <c r="P65" s="39"/>
      <c r="Q65" s="39"/>
      <c r="R65" s="39"/>
      <c r="S65" s="39"/>
      <c r="T65" s="39"/>
      <c r="U65" s="39"/>
      <c r="V65" s="39"/>
      <c r="W65" s="39"/>
      <c r="X65" s="39"/>
      <c r="Y65" s="39"/>
      <c r="Z65" s="28"/>
    </row>
    <row r="66" spans="1:26" ht="11.25" customHeight="1" outlineLevel="1" x14ac:dyDescent="0.2">
      <c r="A66" s="73" t="s">
        <v>123</v>
      </c>
      <c r="B66" s="68" t="str">
        <f>VLOOKUP(A66,Preco.Unitario!$A$4:$G$104,2,FALSE)</f>
        <v>SABESP INSUMO</v>
      </c>
      <c r="C66" s="20" t="str">
        <f>VLOOKUP(A66,Preco.Unitario!$A$4:$G$104,3,FALSE)</f>
        <v>AJUDANTE</v>
      </c>
      <c r="D66" s="69" t="str">
        <f>VLOOKUP(A66,Preco.Unitario!$A$4:$G$104,4,FALSE)</f>
        <v>H</v>
      </c>
      <c r="E66" s="74">
        <f>E65</f>
        <v>6</v>
      </c>
      <c r="F66" s="71">
        <f>VLOOKUP(A66,Preco.Unitario!$A$4:$G$104,7,FALSE)</f>
        <v>0</v>
      </c>
      <c r="G66" s="71">
        <f t="shared" si="5"/>
        <v>0</v>
      </c>
      <c r="H66" s="39"/>
      <c r="I66" s="39"/>
      <c r="J66" s="39"/>
      <c r="K66" s="39"/>
      <c r="L66" s="39"/>
      <c r="M66" s="39"/>
      <c r="N66" s="39"/>
      <c r="O66" s="39"/>
      <c r="P66" s="39"/>
      <c r="Q66" s="39"/>
      <c r="R66" s="39"/>
      <c r="S66" s="39"/>
      <c r="T66" s="39"/>
      <c r="U66" s="39"/>
      <c r="V66" s="39"/>
      <c r="W66" s="39"/>
      <c r="X66" s="39"/>
      <c r="Y66" s="39"/>
      <c r="Z66" s="28"/>
    </row>
    <row r="67" spans="1:26" ht="11.25" customHeight="1" outlineLevel="1" x14ac:dyDescent="0.2">
      <c r="A67" s="75" t="s">
        <v>114</v>
      </c>
      <c r="B67" s="68" t="str">
        <f>VLOOKUP(A67,Preco.Unitario!$A$4:$G$104,2,FALSE)</f>
        <v>SABESP INSUMO</v>
      </c>
      <c r="C67" s="20" t="str">
        <f>VLOOKUP(A67,Preco.Unitario!$A$4:$G$104,3,FALSE)</f>
        <v>CAMINHÃO - CARROCERIA FIXA ABERTA DE MADEIRA COM CAPACIDADE 5 T *160CV - À DISPOSIÇÃO</v>
      </c>
      <c r="D67" s="69" t="str">
        <f>VLOOKUP(A67,Preco.Unitario!$A$4:$G$104,4,FALSE)</f>
        <v>H</v>
      </c>
      <c r="E67" s="74">
        <f>E65+0.5</f>
        <v>6.5</v>
      </c>
      <c r="F67" s="71">
        <f>VLOOKUP(A67,Preco.Unitario!$A$4:$G$104,7,FALSE)</f>
        <v>0</v>
      </c>
      <c r="G67" s="71">
        <f t="shared" si="5"/>
        <v>0</v>
      </c>
      <c r="H67" s="39"/>
      <c r="I67" s="39"/>
      <c r="J67" s="39"/>
      <c r="K67" s="39"/>
      <c r="L67" s="39"/>
      <c r="M67" s="39"/>
      <c r="N67" s="39"/>
      <c r="O67" s="39"/>
      <c r="P67" s="39"/>
      <c r="Q67" s="39"/>
      <c r="R67" s="39"/>
      <c r="S67" s="39"/>
      <c r="T67" s="39"/>
      <c r="U67" s="39"/>
      <c r="V67" s="39"/>
      <c r="W67" s="39"/>
      <c r="X67" s="39"/>
      <c r="Y67" s="39"/>
      <c r="Z67" s="28"/>
    </row>
    <row r="68" spans="1:26" ht="12.75" customHeight="1" outlineLevel="1" x14ac:dyDescent="0.2">
      <c r="A68" s="106">
        <v>5</v>
      </c>
      <c r="B68" s="106"/>
      <c r="C68" s="59" t="s">
        <v>151</v>
      </c>
      <c r="D68" s="109"/>
      <c r="E68" s="110"/>
      <c r="F68" s="64"/>
      <c r="G68" s="64"/>
      <c r="H68" s="65"/>
      <c r="I68" s="65"/>
      <c r="J68" s="65"/>
      <c r="K68" s="65"/>
      <c r="L68" s="65"/>
      <c r="M68" s="65"/>
      <c r="N68" s="65"/>
      <c r="O68" s="65"/>
      <c r="P68" s="65"/>
      <c r="Q68" s="65"/>
      <c r="R68" s="65"/>
      <c r="S68" s="65"/>
      <c r="T68" s="65"/>
      <c r="U68" s="65"/>
      <c r="V68" s="65"/>
      <c r="W68" s="65"/>
      <c r="X68" s="65"/>
      <c r="Y68" s="65"/>
      <c r="Z68" s="66"/>
    </row>
    <row r="69" spans="1:26" ht="12.75" customHeight="1" outlineLevel="1" x14ac:dyDescent="0.2">
      <c r="A69" s="60">
        <v>70050001</v>
      </c>
      <c r="B69" s="61" t="str">
        <f>VLOOKUP(A69,Preco.Unitario!$A$4:$G$104,2,FALSE)</f>
        <v>SABESP</v>
      </c>
      <c r="C69" s="67" t="str">
        <f>VLOOKUP(A69,Preco.Unitario!$A$4:$G$104,3,FALSE)</f>
        <v>ESGOTAMENTO COM BOMBAS DE SUPERFÍCIE OU SUBMERSAS</v>
      </c>
      <c r="D69" s="62" t="str">
        <f>VLOOKUP(A69,Preco.Unitario!$A$4:$G$104,4,FALSE)</f>
        <v>HPH</v>
      </c>
      <c r="E69" s="63">
        <v>1</v>
      </c>
      <c r="F69" s="64">
        <f>VLOOKUP(A69,Preco.Unitario!$A$4:$G$104,7,FALSE)</f>
        <v>0</v>
      </c>
      <c r="G69" s="64">
        <f>E69*F69</f>
        <v>0</v>
      </c>
      <c r="H69" s="65"/>
      <c r="I69" s="65"/>
      <c r="J69" s="65"/>
      <c r="K69" s="65"/>
      <c r="L69" s="65"/>
      <c r="M69" s="65"/>
      <c r="N69" s="65"/>
      <c r="O69" s="65"/>
      <c r="P69" s="65"/>
      <c r="Q69" s="65"/>
      <c r="R69" s="65"/>
      <c r="S69" s="65"/>
      <c r="T69" s="65"/>
      <c r="U69" s="65"/>
      <c r="V69" s="65"/>
      <c r="W69" s="65"/>
      <c r="X69" s="65"/>
      <c r="Y69" s="65"/>
      <c r="Z69" s="66"/>
    </row>
    <row r="70" spans="1:26" ht="12.75" customHeight="1" outlineLevel="1" x14ac:dyDescent="0.2">
      <c r="A70" s="106">
        <v>6</v>
      </c>
      <c r="B70" s="106"/>
      <c r="C70" s="59" t="s">
        <v>152</v>
      </c>
      <c r="D70" s="109"/>
      <c r="E70" s="110"/>
      <c r="F70" s="64"/>
      <c r="G70" s="64"/>
      <c r="H70" s="65"/>
      <c r="I70" s="65"/>
      <c r="J70" s="65"/>
      <c r="K70" s="65"/>
      <c r="L70" s="65"/>
      <c r="M70" s="65"/>
      <c r="N70" s="65"/>
      <c r="O70" s="65"/>
      <c r="P70" s="65"/>
      <c r="Q70" s="65"/>
      <c r="R70" s="65"/>
      <c r="S70" s="65"/>
      <c r="T70" s="65"/>
      <c r="U70" s="65"/>
      <c r="V70" s="65"/>
      <c r="W70" s="65"/>
      <c r="X70" s="65"/>
      <c r="Y70" s="65"/>
      <c r="Z70" s="66"/>
    </row>
    <row r="71" spans="1:26" ht="12.75" customHeight="1" outlineLevel="1" x14ac:dyDescent="0.2">
      <c r="A71" s="60">
        <v>70010005</v>
      </c>
      <c r="B71" s="61" t="str">
        <f>VLOOKUP(A71,Preco.Unitario!$A$4:$G$104,2,FALSE)</f>
        <v>SABESP</v>
      </c>
      <c r="C71" s="67" t="str">
        <f>VLOOKUP(A71,Preco.Unitario!$A$4:$G$104,3,FALSE)</f>
        <v>CADASTRO DE REDES</v>
      </c>
      <c r="D71" s="62" t="str">
        <f>VLOOKUP(A71,Preco.Unitario!$A$4:$G$104,4,FALSE)</f>
        <v>m</v>
      </c>
      <c r="E71" s="63">
        <f>$D$5</f>
        <v>1</v>
      </c>
      <c r="F71" s="64">
        <f>VLOOKUP(A71,Preco.Unitario!$A$4:$G$104,7,FALSE)</f>
        <v>0</v>
      </c>
      <c r="G71" s="64">
        <f>E71*F71</f>
        <v>0</v>
      </c>
      <c r="H71" s="65"/>
      <c r="I71" s="65"/>
      <c r="J71" s="65"/>
      <c r="K71" s="65"/>
      <c r="L71" s="65"/>
      <c r="M71" s="65"/>
      <c r="N71" s="65"/>
      <c r="O71" s="65"/>
      <c r="P71" s="65"/>
      <c r="Q71" s="65"/>
      <c r="R71" s="65"/>
      <c r="S71" s="65"/>
      <c r="T71" s="65"/>
      <c r="U71" s="65"/>
      <c r="V71" s="65"/>
      <c r="W71" s="65"/>
      <c r="X71" s="65"/>
      <c r="Y71" s="65"/>
      <c r="Z71" s="66"/>
    </row>
    <row r="72" spans="1:26" ht="12.75" customHeight="1" x14ac:dyDescent="0.2">
      <c r="A72" s="180"/>
      <c r="B72" s="181"/>
      <c r="C72" s="447" t="s">
        <v>153</v>
      </c>
      <c r="D72" s="409"/>
      <c r="E72" s="409"/>
      <c r="F72" s="410"/>
      <c r="G72" s="182">
        <f>SUM(G54:G71)</f>
        <v>0</v>
      </c>
      <c r="H72" s="65"/>
      <c r="I72" s="65"/>
      <c r="J72" s="65"/>
      <c r="K72" s="65"/>
      <c r="L72" s="65"/>
      <c r="M72" s="65"/>
      <c r="N72" s="65"/>
      <c r="O72" s="65"/>
      <c r="P72" s="65"/>
      <c r="Q72" s="65"/>
      <c r="R72" s="65"/>
      <c r="S72" s="65"/>
      <c r="T72" s="65"/>
      <c r="U72" s="65"/>
      <c r="V72" s="65"/>
      <c r="W72" s="65"/>
      <c r="X72" s="65"/>
      <c r="Y72" s="65"/>
      <c r="Z72" s="66"/>
    </row>
    <row r="73" spans="1:26" ht="12.75" customHeight="1" x14ac:dyDescent="0.2">
      <c r="A73" s="118"/>
      <c r="B73" s="118"/>
      <c r="C73" s="99"/>
      <c r="D73" s="119"/>
      <c r="E73" s="99"/>
      <c r="F73" s="99"/>
      <c r="G73" s="99"/>
      <c r="H73" s="99"/>
      <c r="I73" s="99"/>
      <c r="J73" s="99"/>
      <c r="K73" s="99"/>
      <c r="L73" s="99"/>
      <c r="M73" s="99"/>
      <c r="N73" s="99"/>
      <c r="O73" s="99"/>
      <c r="P73" s="99"/>
      <c r="Q73" s="99"/>
      <c r="R73" s="99"/>
      <c r="S73" s="99"/>
      <c r="T73" s="99"/>
      <c r="U73" s="99"/>
      <c r="V73" s="99"/>
      <c r="W73" s="99"/>
      <c r="X73" s="99"/>
      <c r="Y73" s="99"/>
      <c r="Z73" s="66"/>
    </row>
    <row r="74" spans="1:26" ht="12.75" customHeight="1" x14ac:dyDescent="0.2">
      <c r="A74" s="118"/>
      <c r="B74" s="118"/>
      <c r="C74" s="99"/>
      <c r="D74" s="119"/>
      <c r="E74" s="99"/>
      <c r="F74" s="99"/>
      <c r="G74" s="99"/>
      <c r="H74" s="99"/>
      <c r="I74" s="99"/>
      <c r="J74" s="99"/>
      <c r="K74" s="99"/>
      <c r="L74" s="99"/>
      <c r="M74" s="99"/>
      <c r="N74" s="99"/>
      <c r="O74" s="99"/>
      <c r="P74" s="99"/>
      <c r="Q74" s="99"/>
      <c r="R74" s="99"/>
      <c r="S74" s="99"/>
      <c r="T74" s="99"/>
      <c r="U74" s="99"/>
      <c r="V74" s="99"/>
      <c r="W74" s="99"/>
      <c r="X74" s="99"/>
      <c r="Y74" s="99"/>
      <c r="Z74" s="66"/>
    </row>
    <row r="75" spans="1:26" ht="12.75" customHeight="1" x14ac:dyDescent="0.2">
      <c r="A75" s="118"/>
      <c r="B75" s="118"/>
      <c r="C75" s="99"/>
      <c r="D75" s="119"/>
      <c r="E75" s="99"/>
      <c r="F75" s="99"/>
      <c r="G75" s="99"/>
      <c r="H75" s="99"/>
      <c r="I75" s="99"/>
      <c r="J75" s="99"/>
      <c r="K75" s="99"/>
      <c r="L75" s="99"/>
      <c r="M75" s="99"/>
      <c r="N75" s="99"/>
      <c r="O75" s="99"/>
      <c r="P75" s="99"/>
      <c r="Q75" s="99"/>
      <c r="R75" s="99"/>
      <c r="S75" s="99"/>
      <c r="T75" s="99"/>
      <c r="U75" s="99"/>
      <c r="V75" s="99"/>
      <c r="W75" s="99"/>
      <c r="X75" s="99"/>
      <c r="Y75" s="99"/>
      <c r="Z75" s="66"/>
    </row>
    <row r="76" spans="1:26" ht="12.75" customHeight="1" x14ac:dyDescent="0.2">
      <c r="A76" s="118"/>
      <c r="B76" s="118"/>
      <c r="C76" s="99"/>
      <c r="D76" s="119"/>
      <c r="E76" s="99"/>
      <c r="F76" s="99"/>
      <c r="G76" s="99"/>
      <c r="H76" s="99"/>
      <c r="I76" s="99"/>
      <c r="J76" s="99"/>
      <c r="K76" s="99"/>
      <c r="L76" s="99"/>
      <c r="M76" s="99"/>
      <c r="N76" s="99"/>
      <c r="O76" s="99"/>
      <c r="P76" s="99"/>
      <c r="Q76" s="99"/>
      <c r="R76" s="99"/>
      <c r="S76" s="99"/>
      <c r="T76" s="99"/>
      <c r="U76" s="99"/>
      <c r="V76" s="99"/>
      <c r="W76" s="99"/>
      <c r="X76" s="99"/>
      <c r="Y76" s="99"/>
      <c r="Z76" s="66"/>
    </row>
    <row r="77" spans="1:26" ht="12.75" customHeight="1" x14ac:dyDescent="0.2">
      <c r="A77" s="118"/>
      <c r="B77" s="118"/>
      <c r="C77" s="99"/>
      <c r="D77" s="119"/>
      <c r="E77" s="99"/>
      <c r="F77" s="99"/>
      <c r="G77" s="99"/>
      <c r="H77" s="99"/>
      <c r="I77" s="99"/>
      <c r="J77" s="99"/>
      <c r="K77" s="99"/>
      <c r="L77" s="99"/>
      <c r="M77" s="99"/>
      <c r="N77" s="99"/>
      <c r="O77" s="99"/>
      <c r="P77" s="99"/>
      <c r="Q77" s="99"/>
      <c r="R77" s="99"/>
      <c r="S77" s="99"/>
      <c r="T77" s="99"/>
      <c r="U77" s="99"/>
      <c r="V77" s="99"/>
      <c r="W77" s="99"/>
      <c r="X77" s="99"/>
      <c r="Y77" s="99"/>
      <c r="Z77" s="66"/>
    </row>
    <row r="78" spans="1:26" ht="12.75" customHeight="1" x14ac:dyDescent="0.2">
      <c r="A78" s="118"/>
      <c r="B78" s="118"/>
      <c r="C78" s="99"/>
      <c r="D78" s="119"/>
      <c r="E78" s="99"/>
      <c r="F78" s="99"/>
      <c r="G78" s="99"/>
      <c r="H78" s="99"/>
      <c r="I78" s="99"/>
      <c r="J78" s="99"/>
      <c r="K78" s="99"/>
      <c r="L78" s="99"/>
      <c r="M78" s="99"/>
      <c r="N78" s="99"/>
      <c r="O78" s="99"/>
      <c r="P78" s="99"/>
      <c r="Q78" s="99"/>
      <c r="R78" s="99"/>
      <c r="S78" s="99"/>
      <c r="T78" s="99"/>
      <c r="U78" s="99"/>
      <c r="V78" s="99"/>
      <c r="W78" s="99"/>
      <c r="X78" s="99"/>
      <c r="Y78" s="99"/>
      <c r="Z78" s="66"/>
    </row>
    <row r="79" spans="1:26" ht="12.75" customHeight="1" x14ac:dyDescent="0.2">
      <c r="A79" s="118"/>
      <c r="B79" s="118"/>
      <c r="C79" s="99"/>
      <c r="D79" s="119"/>
      <c r="E79" s="99"/>
      <c r="F79" s="99"/>
      <c r="G79" s="99"/>
      <c r="H79" s="99"/>
      <c r="I79" s="99"/>
      <c r="J79" s="99"/>
      <c r="K79" s="99"/>
      <c r="L79" s="99"/>
      <c r="M79" s="99"/>
      <c r="N79" s="99"/>
      <c r="O79" s="99"/>
      <c r="P79" s="99"/>
      <c r="Q79" s="99"/>
      <c r="R79" s="99"/>
      <c r="S79" s="99"/>
      <c r="T79" s="99"/>
      <c r="U79" s="99"/>
      <c r="V79" s="99"/>
      <c r="W79" s="99"/>
      <c r="X79" s="99"/>
      <c r="Y79" s="99"/>
      <c r="Z79" s="66"/>
    </row>
    <row r="80" spans="1:26" ht="12.75" customHeight="1" x14ac:dyDescent="0.2">
      <c r="A80" s="118"/>
      <c r="B80" s="118"/>
      <c r="C80" s="99"/>
      <c r="D80" s="119"/>
      <c r="E80" s="99"/>
      <c r="F80" s="99"/>
      <c r="G80" s="99"/>
      <c r="H80" s="99"/>
      <c r="I80" s="99"/>
      <c r="J80" s="99"/>
      <c r="K80" s="99"/>
      <c r="L80" s="99"/>
      <c r="M80" s="99"/>
      <c r="N80" s="99"/>
      <c r="O80" s="99"/>
      <c r="P80" s="99"/>
      <c r="Q80" s="99"/>
      <c r="R80" s="99"/>
      <c r="S80" s="99"/>
      <c r="T80" s="99"/>
      <c r="U80" s="99"/>
      <c r="V80" s="99"/>
      <c r="W80" s="99"/>
      <c r="X80" s="99"/>
      <c r="Y80" s="99"/>
      <c r="Z80" s="66"/>
    </row>
    <row r="81" spans="1:26" ht="12.75" customHeight="1" x14ac:dyDescent="0.2">
      <c r="A81" s="118"/>
      <c r="B81" s="118"/>
      <c r="C81" s="99"/>
      <c r="D81" s="119"/>
      <c r="E81" s="99"/>
      <c r="F81" s="99"/>
      <c r="G81" s="99"/>
      <c r="H81" s="99"/>
      <c r="I81" s="99"/>
      <c r="J81" s="99"/>
      <c r="K81" s="99"/>
      <c r="L81" s="99"/>
      <c r="M81" s="99"/>
      <c r="N81" s="99"/>
      <c r="O81" s="99"/>
      <c r="P81" s="99"/>
      <c r="Q81" s="99"/>
      <c r="R81" s="99"/>
      <c r="S81" s="99"/>
      <c r="T81" s="99"/>
      <c r="U81" s="99"/>
      <c r="V81" s="99"/>
      <c r="W81" s="99"/>
      <c r="X81" s="99"/>
      <c r="Y81" s="99"/>
      <c r="Z81" s="66"/>
    </row>
    <row r="82" spans="1:26" ht="12.75" customHeight="1" x14ac:dyDescent="0.2">
      <c r="A82" s="118"/>
      <c r="B82" s="118"/>
      <c r="C82" s="99"/>
      <c r="D82" s="119"/>
      <c r="E82" s="99"/>
      <c r="F82" s="99"/>
      <c r="G82" s="99"/>
      <c r="H82" s="99"/>
      <c r="I82" s="99"/>
      <c r="J82" s="99"/>
      <c r="K82" s="99"/>
      <c r="L82" s="99"/>
      <c r="M82" s="99"/>
      <c r="N82" s="99"/>
      <c r="O82" s="99"/>
      <c r="P82" s="99"/>
      <c r="Q82" s="99"/>
      <c r="R82" s="99"/>
      <c r="S82" s="99"/>
      <c r="T82" s="99"/>
      <c r="U82" s="99"/>
      <c r="V82" s="99"/>
      <c r="W82" s="99"/>
      <c r="X82" s="99"/>
      <c r="Y82" s="99"/>
      <c r="Z82" s="66"/>
    </row>
    <row r="83" spans="1:26" ht="12.75" customHeight="1" x14ac:dyDescent="0.2">
      <c r="A83" s="118"/>
      <c r="B83" s="118"/>
      <c r="C83" s="99"/>
      <c r="D83" s="119"/>
      <c r="E83" s="99"/>
      <c r="F83" s="99"/>
      <c r="G83" s="99"/>
      <c r="H83" s="99"/>
      <c r="I83" s="99"/>
      <c r="J83" s="99"/>
      <c r="K83" s="99"/>
      <c r="L83" s="99"/>
      <c r="M83" s="99"/>
      <c r="N83" s="99"/>
      <c r="O83" s="99"/>
      <c r="P83" s="99"/>
      <c r="Q83" s="99"/>
      <c r="R83" s="99"/>
      <c r="S83" s="99"/>
      <c r="T83" s="99"/>
      <c r="U83" s="99"/>
      <c r="V83" s="99"/>
      <c r="W83" s="99"/>
      <c r="X83" s="99"/>
      <c r="Y83" s="99"/>
      <c r="Z83" s="66"/>
    </row>
    <row r="84" spans="1:26" ht="12.75" customHeight="1" x14ac:dyDescent="0.2">
      <c r="A84" s="118"/>
      <c r="B84" s="118"/>
      <c r="C84" s="99"/>
      <c r="D84" s="119"/>
      <c r="E84" s="99"/>
      <c r="F84" s="99"/>
      <c r="G84" s="99"/>
      <c r="H84" s="99"/>
      <c r="I84" s="99"/>
      <c r="J84" s="99"/>
      <c r="K84" s="99"/>
      <c r="L84" s="99"/>
      <c r="M84" s="99"/>
      <c r="N84" s="99"/>
      <c r="O84" s="99"/>
      <c r="P84" s="99"/>
      <c r="Q84" s="99"/>
      <c r="R84" s="99"/>
      <c r="S84" s="99"/>
      <c r="T84" s="99"/>
      <c r="U84" s="99"/>
      <c r="V84" s="99"/>
      <c r="W84" s="99"/>
      <c r="X84" s="99"/>
      <c r="Y84" s="99"/>
      <c r="Z84" s="66"/>
    </row>
    <row r="85" spans="1:26" ht="12.75" customHeight="1" x14ac:dyDescent="0.2">
      <c r="A85" s="118"/>
      <c r="B85" s="118"/>
      <c r="C85" s="99"/>
      <c r="D85" s="119"/>
      <c r="E85" s="99"/>
      <c r="F85" s="99"/>
      <c r="G85" s="99"/>
      <c r="H85" s="99"/>
      <c r="I85" s="99"/>
      <c r="J85" s="99"/>
      <c r="K85" s="99"/>
      <c r="L85" s="99"/>
      <c r="M85" s="99"/>
      <c r="N85" s="99"/>
      <c r="O85" s="99"/>
      <c r="P85" s="99"/>
      <c r="Q85" s="99"/>
      <c r="R85" s="99"/>
      <c r="S85" s="99"/>
      <c r="T85" s="99"/>
      <c r="U85" s="99"/>
      <c r="V85" s="99"/>
      <c r="W85" s="99"/>
      <c r="X85" s="99"/>
      <c r="Y85" s="99"/>
      <c r="Z85" s="66"/>
    </row>
    <row r="86" spans="1:26" ht="12.75" customHeight="1" x14ac:dyDescent="0.2">
      <c r="A86" s="118"/>
      <c r="B86" s="118"/>
      <c r="C86" s="99"/>
      <c r="D86" s="119"/>
      <c r="E86" s="99"/>
      <c r="F86" s="99"/>
      <c r="G86" s="99"/>
      <c r="H86" s="99"/>
      <c r="I86" s="99"/>
      <c r="J86" s="99"/>
      <c r="K86" s="99"/>
      <c r="L86" s="99"/>
      <c r="M86" s="99"/>
      <c r="N86" s="99"/>
      <c r="O86" s="99"/>
      <c r="P86" s="99"/>
      <c r="Q86" s="99"/>
      <c r="R86" s="99"/>
      <c r="S86" s="99"/>
      <c r="T86" s="99"/>
      <c r="U86" s="99"/>
      <c r="V86" s="99"/>
      <c r="W86" s="99"/>
      <c r="X86" s="99"/>
      <c r="Y86" s="99"/>
      <c r="Z86" s="66"/>
    </row>
    <row r="87" spans="1:26" ht="12.75" customHeight="1" x14ac:dyDescent="0.2">
      <c r="A87" s="118"/>
      <c r="B87" s="118"/>
      <c r="C87" s="99"/>
      <c r="D87" s="119"/>
      <c r="E87" s="99"/>
      <c r="F87" s="99"/>
      <c r="G87" s="99"/>
      <c r="H87" s="99"/>
      <c r="I87" s="99"/>
      <c r="J87" s="99"/>
      <c r="K87" s="99"/>
      <c r="L87" s="99"/>
      <c r="M87" s="99"/>
      <c r="N87" s="99"/>
      <c r="O87" s="99"/>
      <c r="P87" s="99"/>
      <c r="Q87" s="99"/>
      <c r="R87" s="99"/>
      <c r="S87" s="99"/>
      <c r="T87" s="99"/>
      <c r="U87" s="99"/>
      <c r="V87" s="99"/>
      <c r="W87" s="99"/>
      <c r="X87" s="99"/>
      <c r="Y87" s="99"/>
      <c r="Z87" s="66"/>
    </row>
    <row r="88" spans="1:26" ht="12.75" customHeight="1" x14ac:dyDescent="0.2">
      <c r="A88" s="118"/>
      <c r="B88" s="118"/>
      <c r="C88" s="99"/>
      <c r="D88" s="119"/>
      <c r="E88" s="99"/>
      <c r="F88" s="99"/>
      <c r="G88" s="99"/>
      <c r="H88" s="99"/>
      <c r="I88" s="99"/>
      <c r="J88" s="99"/>
      <c r="K88" s="99"/>
      <c r="L88" s="99"/>
      <c r="M88" s="99"/>
      <c r="N88" s="99"/>
      <c r="O88" s="99"/>
      <c r="P88" s="99"/>
      <c r="Q88" s="99"/>
      <c r="R88" s="99"/>
      <c r="S88" s="99"/>
      <c r="T88" s="99"/>
      <c r="U88" s="99"/>
      <c r="V88" s="99"/>
      <c r="W88" s="99"/>
      <c r="X88" s="99"/>
      <c r="Y88" s="99"/>
      <c r="Z88" s="66"/>
    </row>
    <row r="89" spans="1:26" ht="12.75" customHeight="1" x14ac:dyDescent="0.2">
      <c r="A89" s="118"/>
      <c r="B89" s="118"/>
      <c r="C89" s="99"/>
      <c r="D89" s="119"/>
      <c r="E89" s="99"/>
      <c r="F89" s="99"/>
      <c r="G89" s="99"/>
      <c r="H89" s="99"/>
      <c r="I89" s="99"/>
      <c r="J89" s="99"/>
      <c r="K89" s="99"/>
      <c r="L89" s="99"/>
      <c r="M89" s="99"/>
      <c r="N89" s="99"/>
      <c r="O89" s="99"/>
      <c r="P89" s="99"/>
      <c r="Q89" s="99"/>
      <c r="R89" s="99"/>
      <c r="S89" s="99"/>
      <c r="T89" s="99"/>
      <c r="U89" s="99"/>
      <c r="V89" s="99"/>
      <c r="W89" s="99"/>
      <c r="X89" s="99"/>
      <c r="Y89" s="99"/>
      <c r="Z89" s="66"/>
    </row>
    <row r="90" spans="1:26" ht="12.75" customHeight="1" x14ac:dyDescent="0.2">
      <c r="A90" s="118"/>
      <c r="B90" s="118"/>
      <c r="C90" s="99"/>
      <c r="D90" s="119"/>
      <c r="E90" s="99"/>
      <c r="F90" s="99"/>
      <c r="G90" s="99"/>
      <c r="H90" s="99"/>
      <c r="I90" s="99"/>
      <c r="J90" s="99"/>
      <c r="K90" s="99"/>
      <c r="L90" s="99"/>
      <c r="M90" s="99"/>
      <c r="N90" s="99"/>
      <c r="O90" s="99"/>
      <c r="P90" s="99"/>
      <c r="Q90" s="99"/>
      <c r="R90" s="99"/>
      <c r="S90" s="99"/>
      <c r="T90" s="99"/>
      <c r="U90" s="99"/>
      <c r="V90" s="99"/>
      <c r="W90" s="99"/>
      <c r="X90" s="99"/>
      <c r="Y90" s="99"/>
      <c r="Z90" s="66"/>
    </row>
    <row r="91" spans="1:26" ht="12.75" customHeight="1" x14ac:dyDescent="0.2">
      <c r="A91" s="118"/>
      <c r="B91" s="118"/>
      <c r="C91" s="99"/>
      <c r="D91" s="119"/>
      <c r="E91" s="99"/>
      <c r="F91" s="99"/>
      <c r="G91" s="99"/>
      <c r="H91" s="99"/>
      <c r="I91" s="99"/>
      <c r="J91" s="99"/>
      <c r="K91" s="99"/>
      <c r="L91" s="99"/>
      <c r="M91" s="99"/>
      <c r="N91" s="99"/>
      <c r="O91" s="99"/>
      <c r="P91" s="99"/>
      <c r="Q91" s="99"/>
      <c r="R91" s="99"/>
      <c r="S91" s="99"/>
      <c r="T91" s="99"/>
      <c r="U91" s="99"/>
      <c r="V91" s="99"/>
      <c r="W91" s="99"/>
      <c r="X91" s="99"/>
      <c r="Y91" s="99"/>
      <c r="Z91" s="66"/>
    </row>
    <row r="92" spans="1:26" ht="12.75" customHeight="1" x14ac:dyDescent="0.2">
      <c r="A92" s="118"/>
      <c r="B92" s="118"/>
      <c r="C92" s="99"/>
      <c r="D92" s="119"/>
      <c r="E92" s="99"/>
      <c r="F92" s="99"/>
      <c r="G92" s="99"/>
      <c r="H92" s="99"/>
      <c r="I92" s="99"/>
      <c r="J92" s="99"/>
      <c r="K92" s="99"/>
      <c r="L92" s="99"/>
      <c r="M92" s="99"/>
      <c r="N92" s="99"/>
      <c r="O92" s="99"/>
      <c r="P92" s="99"/>
      <c r="Q92" s="99"/>
      <c r="R92" s="99"/>
      <c r="S92" s="99"/>
      <c r="T92" s="99"/>
      <c r="U92" s="99"/>
      <c r="V92" s="99"/>
      <c r="W92" s="99"/>
      <c r="X92" s="99"/>
      <c r="Y92" s="99"/>
      <c r="Z92" s="66"/>
    </row>
    <row r="93" spans="1:26" ht="12.75" customHeight="1" x14ac:dyDescent="0.2">
      <c r="A93" s="118"/>
      <c r="B93" s="118"/>
      <c r="C93" s="99"/>
      <c r="D93" s="119"/>
      <c r="E93" s="99"/>
      <c r="F93" s="99"/>
      <c r="G93" s="99"/>
      <c r="H93" s="99"/>
      <c r="I93" s="99"/>
      <c r="J93" s="99"/>
      <c r="K93" s="99"/>
      <c r="L93" s="99"/>
      <c r="M93" s="99"/>
      <c r="N93" s="99"/>
      <c r="O93" s="99"/>
      <c r="P93" s="99"/>
      <c r="Q93" s="99"/>
      <c r="R93" s="99"/>
      <c r="S93" s="99"/>
      <c r="T93" s="99"/>
      <c r="U93" s="99"/>
      <c r="V93" s="99"/>
      <c r="W93" s="99"/>
      <c r="X93" s="99"/>
      <c r="Y93" s="99"/>
      <c r="Z93" s="66"/>
    </row>
    <row r="94" spans="1:26" ht="12.75" customHeight="1" x14ac:dyDescent="0.2">
      <c r="A94" s="118"/>
      <c r="B94" s="118"/>
      <c r="C94" s="99"/>
      <c r="D94" s="119"/>
      <c r="E94" s="99"/>
      <c r="F94" s="99"/>
      <c r="G94" s="99"/>
      <c r="H94" s="99"/>
      <c r="I94" s="99"/>
      <c r="J94" s="99"/>
      <c r="K94" s="99"/>
      <c r="L94" s="99"/>
      <c r="M94" s="99"/>
      <c r="N94" s="99"/>
      <c r="O94" s="99"/>
      <c r="P94" s="99"/>
      <c r="Q94" s="99"/>
      <c r="R94" s="99"/>
      <c r="S94" s="99"/>
      <c r="T94" s="99"/>
      <c r="U94" s="99"/>
      <c r="V94" s="99"/>
      <c r="W94" s="99"/>
      <c r="X94" s="99"/>
      <c r="Y94" s="99"/>
      <c r="Z94" s="66"/>
    </row>
    <row r="95" spans="1:26" ht="12.75" customHeight="1" x14ac:dyDescent="0.2">
      <c r="A95" s="118"/>
      <c r="B95" s="118"/>
      <c r="C95" s="99"/>
      <c r="D95" s="119"/>
      <c r="E95" s="99"/>
      <c r="F95" s="99"/>
      <c r="G95" s="99"/>
      <c r="H95" s="99"/>
      <c r="I95" s="99"/>
      <c r="J95" s="99"/>
      <c r="K95" s="99"/>
      <c r="L95" s="99"/>
      <c r="M95" s="99"/>
      <c r="N95" s="99"/>
      <c r="O95" s="99"/>
      <c r="P95" s="99"/>
      <c r="Q95" s="99"/>
      <c r="R95" s="99"/>
      <c r="S95" s="99"/>
      <c r="T95" s="99"/>
      <c r="U95" s="99"/>
      <c r="V95" s="99"/>
      <c r="W95" s="99"/>
      <c r="X95" s="99"/>
      <c r="Y95" s="99"/>
      <c r="Z95" s="66"/>
    </row>
    <row r="96" spans="1:26" ht="12.75" customHeight="1" x14ac:dyDescent="0.2">
      <c r="A96" s="118"/>
      <c r="B96" s="118"/>
      <c r="C96" s="99"/>
      <c r="D96" s="119"/>
      <c r="E96" s="99"/>
      <c r="F96" s="99"/>
      <c r="G96" s="99"/>
      <c r="H96" s="99"/>
      <c r="I96" s="99"/>
      <c r="J96" s="99"/>
      <c r="K96" s="99"/>
      <c r="L96" s="99"/>
      <c r="M96" s="99"/>
      <c r="N96" s="99"/>
      <c r="O96" s="99"/>
      <c r="P96" s="99"/>
      <c r="Q96" s="99"/>
      <c r="R96" s="99"/>
      <c r="S96" s="99"/>
      <c r="T96" s="99"/>
      <c r="U96" s="99"/>
      <c r="V96" s="99"/>
      <c r="W96" s="99"/>
      <c r="X96" s="99"/>
      <c r="Y96" s="99"/>
      <c r="Z96" s="66"/>
    </row>
    <row r="97" spans="1:26" ht="12.75" customHeight="1" x14ac:dyDescent="0.2">
      <c r="A97" s="118"/>
      <c r="B97" s="118"/>
      <c r="C97" s="99"/>
      <c r="D97" s="119"/>
      <c r="E97" s="99"/>
      <c r="F97" s="99"/>
      <c r="G97" s="99"/>
      <c r="H97" s="99"/>
      <c r="I97" s="99"/>
      <c r="J97" s="99"/>
      <c r="K97" s="99"/>
      <c r="L97" s="99"/>
      <c r="M97" s="99"/>
      <c r="N97" s="99"/>
      <c r="O97" s="99"/>
      <c r="P97" s="99"/>
      <c r="Q97" s="99"/>
      <c r="R97" s="99"/>
      <c r="S97" s="99"/>
      <c r="T97" s="99"/>
      <c r="U97" s="99"/>
      <c r="V97" s="99"/>
      <c r="W97" s="99"/>
      <c r="X97" s="99"/>
      <c r="Y97" s="99"/>
      <c r="Z97" s="66"/>
    </row>
    <row r="98" spans="1:26" ht="12.75" customHeight="1" x14ac:dyDescent="0.2">
      <c r="A98" s="118"/>
      <c r="B98" s="118"/>
      <c r="C98" s="99"/>
      <c r="D98" s="119"/>
      <c r="E98" s="99"/>
      <c r="F98" s="99"/>
      <c r="G98" s="99"/>
      <c r="H98" s="99"/>
      <c r="I98" s="99"/>
      <c r="J98" s="99"/>
      <c r="K98" s="99"/>
      <c r="L98" s="99"/>
      <c r="M98" s="99"/>
      <c r="N98" s="99"/>
      <c r="O98" s="99"/>
      <c r="P98" s="99"/>
      <c r="Q98" s="99"/>
      <c r="R98" s="99"/>
      <c r="S98" s="99"/>
      <c r="T98" s="99"/>
      <c r="U98" s="99"/>
      <c r="V98" s="99"/>
      <c r="W98" s="99"/>
      <c r="X98" s="99"/>
      <c r="Y98" s="99"/>
      <c r="Z98" s="66"/>
    </row>
    <row r="99" spans="1:26" ht="12.75" customHeight="1" x14ac:dyDescent="0.2">
      <c r="A99" s="118"/>
      <c r="B99" s="118"/>
      <c r="C99" s="99"/>
      <c r="D99" s="119"/>
      <c r="E99" s="99"/>
      <c r="F99" s="99"/>
      <c r="G99" s="99"/>
      <c r="H99" s="99"/>
      <c r="I99" s="99"/>
      <c r="J99" s="99"/>
      <c r="K99" s="99"/>
      <c r="L99" s="99"/>
      <c r="M99" s="99"/>
      <c r="N99" s="99"/>
      <c r="O99" s="99"/>
      <c r="P99" s="99"/>
      <c r="Q99" s="99"/>
      <c r="R99" s="99"/>
      <c r="S99" s="99"/>
      <c r="T99" s="99"/>
      <c r="U99" s="99"/>
      <c r="V99" s="99"/>
      <c r="W99" s="99"/>
      <c r="X99" s="99"/>
      <c r="Y99" s="99"/>
      <c r="Z99" s="66"/>
    </row>
    <row r="100" spans="1:26" ht="12.75" customHeight="1" x14ac:dyDescent="0.2">
      <c r="A100" s="118"/>
      <c r="B100" s="118"/>
      <c r="C100" s="99"/>
      <c r="D100" s="119"/>
      <c r="E100" s="99"/>
      <c r="F100" s="99"/>
      <c r="G100" s="99"/>
      <c r="H100" s="99"/>
      <c r="I100" s="99"/>
      <c r="J100" s="99"/>
      <c r="K100" s="99"/>
      <c r="L100" s="99"/>
      <c r="M100" s="99"/>
      <c r="N100" s="99"/>
      <c r="O100" s="99"/>
      <c r="P100" s="99"/>
      <c r="Q100" s="99"/>
      <c r="R100" s="99"/>
      <c r="S100" s="99"/>
      <c r="T100" s="99"/>
      <c r="U100" s="99"/>
      <c r="V100" s="99"/>
      <c r="W100" s="99"/>
      <c r="X100" s="99"/>
      <c r="Y100" s="99"/>
      <c r="Z100" s="66"/>
    </row>
    <row r="101" spans="1:26" ht="12.75" customHeight="1" x14ac:dyDescent="0.2">
      <c r="A101" s="118"/>
      <c r="B101" s="118"/>
      <c r="C101" s="99"/>
      <c r="D101" s="119"/>
      <c r="E101" s="99"/>
      <c r="F101" s="99"/>
      <c r="G101" s="99"/>
      <c r="H101" s="99"/>
      <c r="I101" s="99"/>
      <c r="J101" s="99"/>
      <c r="K101" s="99"/>
      <c r="L101" s="99"/>
      <c r="M101" s="99"/>
      <c r="N101" s="99"/>
      <c r="O101" s="99"/>
      <c r="P101" s="99"/>
      <c r="Q101" s="99"/>
      <c r="R101" s="99"/>
      <c r="S101" s="99"/>
      <c r="T101" s="99"/>
      <c r="U101" s="99"/>
      <c r="V101" s="99"/>
      <c r="W101" s="99"/>
      <c r="X101" s="99"/>
      <c r="Y101" s="99"/>
      <c r="Z101" s="66"/>
    </row>
    <row r="102" spans="1:26" ht="12.75" customHeight="1" x14ac:dyDescent="0.2">
      <c r="A102" s="118"/>
      <c r="B102" s="118"/>
      <c r="C102" s="99"/>
      <c r="D102" s="119"/>
      <c r="E102" s="99"/>
      <c r="F102" s="99"/>
      <c r="G102" s="99"/>
      <c r="H102" s="99"/>
      <c r="I102" s="99"/>
      <c r="J102" s="99"/>
      <c r="K102" s="99"/>
      <c r="L102" s="99"/>
      <c r="M102" s="99"/>
      <c r="N102" s="99"/>
      <c r="O102" s="99"/>
      <c r="P102" s="99"/>
      <c r="Q102" s="99"/>
      <c r="R102" s="99"/>
      <c r="S102" s="99"/>
      <c r="T102" s="99"/>
      <c r="U102" s="99"/>
      <c r="V102" s="99"/>
      <c r="W102" s="99"/>
      <c r="X102" s="99"/>
      <c r="Y102" s="99"/>
      <c r="Z102" s="66"/>
    </row>
    <row r="103" spans="1:26" ht="12.75" customHeight="1" x14ac:dyDescent="0.2">
      <c r="A103" s="118"/>
      <c r="B103" s="118"/>
      <c r="C103" s="99"/>
      <c r="D103" s="119"/>
      <c r="E103" s="99"/>
      <c r="F103" s="99"/>
      <c r="G103" s="99"/>
      <c r="H103" s="99"/>
      <c r="I103" s="99"/>
      <c r="J103" s="99"/>
      <c r="K103" s="99"/>
      <c r="L103" s="99"/>
      <c r="M103" s="99"/>
      <c r="N103" s="99"/>
      <c r="O103" s="99"/>
      <c r="P103" s="99"/>
      <c r="Q103" s="99"/>
      <c r="R103" s="99"/>
      <c r="S103" s="99"/>
      <c r="T103" s="99"/>
      <c r="U103" s="99"/>
      <c r="V103" s="99"/>
      <c r="W103" s="99"/>
      <c r="X103" s="99"/>
      <c r="Y103" s="99"/>
      <c r="Z103" s="66"/>
    </row>
    <row r="104" spans="1:26" ht="12.75" customHeight="1" x14ac:dyDescent="0.2">
      <c r="A104" s="118"/>
      <c r="B104" s="118"/>
      <c r="C104" s="99"/>
      <c r="D104" s="119"/>
      <c r="E104" s="99"/>
      <c r="F104" s="99"/>
      <c r="G104" s="99"/>
      <c r="H104" s="99"/>
      <c r="I104" s="99"/>
      <c r="J104" s="99"/>
      <c r="K104" s="99"/>
      <c r="L104" s="99"/>
      <c r="M104" s="99"/>
      <c r="N104" s="99"/>
      <c r="O104" s="99"/>
      <c r="P104" s="99"/>
      <c r="Q104" s="99"/>
      <c r="R104" s="99"/>
      <c r="S104" s="99"/>
      <c r="T104" s="99"/>
      <c r="U104" s="99"/>
      <c r="V104" s="99"/>
      <c r="W104" s="99"/>
      <c r="X104" s="99"/>
      <c r="Y104" s="99"/>
      <c r="Z104" s="66"/>
    </row>
    <row r="105" spans="1:26" ht="12.75" customHeight="1" x14ac:dyDescent="0.2">
      <c r="A105" s="118"/>
      <c r="B105" s="118"/>
      <c r="C105" s="99"/>
      <c r="D105" s="119"/>
      <c r="E105" s="99"/>
      <c r="F105" s="99"/>
      <c r="G105" s="99"/>
      <c r="H105" s="99"/>
      <c r="I105" s="99"/>
      <c r="J105" s="99"/>
      <c r="K105" s="99"/>
      <c r="L105" s="99"/>
      <c r="M105" s="99"/>
      <c r="N105" s="99"/>
      <c r="O105" s="99"/>
      <c r="P105" s="99"/>
      <c r="Q105" s="99"/>
      <c r="R105" s="99"/>
      <c r="S105" s="99"/>
      <c r="T105" s="99"/>
      <c r="U105" s="99"/>
      <c r="V105" s="99"/>
      <c r="W105" s="99"/>
      <c r="X105" s="99"/>
      <c r="Y105" s="99"/>
      <c r="Z105" s="66"/>
    </row>
    <row r="106" spans="1:26" ht="12.75" customHeight="1" x14ac:dyDescent="0.2">
      <c r="A106" s="118"/>
      <c r="B106" s="118"/>
      <c r="C106" s="99"/>
      <c r="D106" s="119"/>
      <c r="E106" s="99"/>
      <c r="F106" s="99"/>
      <c r="G106" s="99"/>
      <c r="H106" s="99"/>
      <c r="I106" s="99"/>
      <c r="J106" s="99"/>
      <c r="K106" s="99"/>
      <c r="L106" s="99"/>
      <c r="M106" s="99"/>
      <c r="N106" s="99"/>
      <c r="O106" s="99"/>
      <c r="P106" s="99"/>
      <c r="Q106" s="99"/>
      <c r="R106" s="99"/>
      <c r="S106" s="99"/>
      <c r="T106" s="99"/>
      <c r="U106" s="99"/>
      <c r="V106" s="99"/>
      <c r="W106" s="99"/>
      <c r="X106" s="99"/>
      <c r="Y106" s="99"/>
      <c r="Z106" s="66"/>
    </row>
    <row r="107" spans="1:26" ht="12.75" customHeight="1" x14ac:dyDescent="0.2">
      <c r="A107" s="118"/>
      <c r="B107" s="118"/>
      <c r="C107" s="99"/>
      <c r="D107" s="119"/>
      <c r="E107" s="99"/>
      <c r="F107" s="99"/>
      <c r="G107" s="99"/>
      <c r="H107" s="99"/>
      <c r="I107" s="99"/>
      <c r="J107" s="99"/>
      <c r="K107" s="99"/>
      <c r="L107" s="99"/>
      <c r="M107" s="99"/>
      <c r="N107" s="99"/>
      <c r="O107" s="99"/>
      <c r="P107" s="99"/>
      <c r="Q107" s="99"/>
      <c r="R107" s="99"/>
      <c r="S107" s="99"/>
      <c r="T107" s="99"/>
      <c r="U107" s="99"/>
      <c r="V107" s="99"/>
      <c r="W107" s="99"/>
      <c r="X107" s="99"/>
      <c r="Y107" s="99"/>
      <c r="Z107" s="66"/>
    </row>
    <row r="108" spans="1:26" ht="12.75" customHeight="1" x14ac:dyDescent="0.2">
      <c r="A108" s="118"/>
      <c r="B108" s="118"/>
      <c r="C108" s="99"/>
      <c r="D108" s="119"/>
      <c r="E108" s="99"/>
      <c r="F108" s="99"/>
      <c r="G108" s="99"/>
      <c r="H108" s="99"/>
      <c r="I108" s="99"/>
      <c r="J108" s="99"/>
      <c r="K108" s="99"/>
      <c r="L108" s="99"/>
      <c r="M108" s="99"/>
      <c r="N108" s="99"/>
      <c r="O108" s="99"/>
      <c r="P108" s="99"/>
      <c r="Q108" s="99"/>
      <c r="R108" s="99"/>
      <c r="S108" s="99"/>
      <c r="T108" s="99"/>
      <c r="U108" s="99"/>
      <c r="V108" s="99"/>
      <c r="W108" s="99"/>
      <c r="X108" s="99"/>
      <c r="Y108" s="99"/>
      <c r="Z108" s="66"/>
    </row>
    <row r="109" spans="1:26" ht="12.75" customHeight="1" x14ac:dyDescent="0.2">
      <c r="A109" s="118"/>
      <c r="B109" s="118"/>
      <c r="C109" s="99"/>
      <c r="D109" s="119"/>
      <c r="E109" s="99"/>
      <c r="F109" s="99"/>
      <c r="G109" s="99"/>
      <c r="H109" s="99"/>
      <c r="I109" s="99"/>
      <c r="J109" s="99"/>
      <c r="K109" s="99"/>
      <c r="L109" s="99"/>
      <c r="M109" s="99"/>
      <c r="N109" s="99"/>
      <c r="O109" s="99"/>
      <c r="P109" s="99"/>
      <c r="Q109" s="99"/>
      <c r="R109" s="99"/>
      <c r="S109" s="99"/>
      <c r="T109" s="99"/>
      <c r="U109" s="99"/>
      <c r="V109" s="99"/>
      <c r="W109" s="99"/>
      <c r="X109" s="99"/>
      <c r="Y109" s="99"/>
      <c r="Z109" s="66"/>
    </row>
    <row r="110" spans="1:26" ht="12.75" customHeight="1" x14ac:dyDescent="0.2">
      <c r="A110" s="118"/>
      <c r="B110" s="118"/>
      <c r="C110" s="99"/>
      <c r="D110" s="119"/>
      <c r="E110" s="99"/>
      <c r="F110" s="99"/>
      <c r="G110" s="99"/>
      <c r="H110" s="99"/>
      <c r="I110" s="99"/>
      <c r="J110" s="99"/>
      <c r="K110" s="99"/>
      <c r="L110" s="99"/>
      <c r="M110" s="99"/>
      <c r="N110" s="99"/>
      <c r="O110" s="99"/>
      <c r="P110" s="99"/>
      <c r="Q110" s="99"/>
      <c r="R110" s="99"/>
      <c r="S110" s="99"/>
      <c r="T110" s="99"/>
      <c r="U110" s="99"/>
      <c r="V110" s="99"/>
      <c r="W110" s="99"/>
      <c r="X110" s="99"/>
      <c r="Y110" s="99"/>
      <c r="Z110" s="66"/>
    </row>
    <row r="111" spans="1:26" ht="12.75" customHeight="1" x14ac:dyDescent="0.2">
      <c r="A111" s="118"/>
      <c r="B111" s="118"/>
      <c r="C111" s="99"/>
      <c r="D111" s="119"/>
      <c r="E111" s="99"/>
      <c r="F111" s="99"/>
      <c r="G111" s="99"/>
      <c r="H111" s="99"/>
      <c r="I111" s="99"/>
      <c r="J111" s="99"/>
      <c r="K111" s="99"/>
      <c r="L111" s="99"/>
      <c r="M111" s="99"/>
      <c r="N111" s="99"/>
      <c r="O111" s="99"/>
      <c r="P111" s="99"/>
      <c r="Q111" s="99"/>
      <c r="R111" s="99"/>
      <c r="S111" s="99"/>
      <c r="T111" s="99"/>
      <c r="U111" s="99"/>
      <c r="V111" s="99"/>
      <c r="W111" s="99"/>
      <c r="X111" s="99"/>
      <c r="Y111" s="99"/>
      <c r="Z111" s="66"/>
    </row>
    <row r="112" spans="1:26" ht="12.75" customHeight="1" x14ac:dyDescent="0.2">
      <c r="A112" s="118"/>
      <c r="B112" s="118"/>
      <c r="C112" s="99"/>
      <c r="D112" s="119"/>
      <c r="E112" s="99"/>
      <c r="F112" s="99"/>
      <c r="G112" s="99"/>
      <c r="H112" s="99"/>
      <c r="I112" s="99"/>
      <c r="J112" s="99"/>
      <c r="K112" s="99"/>
      <c r="L112" s="99"/>
      <c r="M112" s="99"/>
      <c r="N112" s="99"/>
      <c r="O112" s="99"/>
      <c r="P112" s="99"/>
      <c r="Q112" s="99"/>
      <c r="R112" s="99"/>
      <c r="S112" s="99"/>
      <c r="T112" s="99"/>
      <c r="U112" s="99"/>
      <c r="V112" s="99"/>
      <c r="W112" s="99"/>
      <c r="X112" s="99"/>
      <c r="Y112" s="99"/>
      <c r="Z112" s="66"/>
    </row>
    <row r="113" spans="1:26" ht="12.75" customHeight="1" x14ac:dyDescent="0.2">
      <c r="A113" s="118"/>
      <c r="B113" s="118"/>
      <c r="C113" s="99"/>
      <c r="D113" s="119"/>
      <c r="E113" s="99"/>
      <c r="F113" s="99"/>
      <c r="G113" s="99"/>
      <c r="H113" s="99"/>
      <c r="I113" s="99"/>
      <c r="J113" s="99"/>
      <c r="K113" s="99"/>
      <c r="L113" s="99"/>
      <c r="M113" s="99"/>
      <c r="N113" s="99"/>
      <c r="O113" s="99"/>
      <c r="P113" s="99"/>
      <c r="Q113" s="99"/>
      <c r="R113" s="99"/>
      <c r="S113" s="99"/>
      <c r="T113" s="99"/>
      <c r="U113" s="99"/>
      <c r="V113" s="99"/>
      <c r="W113" s="99"/>
      <c r="X113" s="99"/>
      <c r="Y113" s="99"/>
      <c r="Z113" s="66"/>
    </row>
    <row r="114" spans="1:26" ht="12.75" customHeight="1" x14ac:dyDescent="0.2">
      <c r="A114" s="118"/>
      <c r="B114" s="118"/>
      <c r="C114" s="99"/>
      <c r="D114" s="119"/>
      <c r="E114" s="99"/>
      <c r="F114" s="99"/>
      <c r="G114" s="99"/>
      <c r="H114" s="99"/>
      <c r="I114" s="99"/>
      <c r="J114" s="99"/>
      <c r="K114" s="99"/>
      <c r="L114" s="99"/>
      <c r="M114" s="99"/>
      <c r="N114" s="99"/>
      <c r="O114" s="99"/>
      <c r="P114" s="99"/>
      <c r="Q114" s="99"/>
      <c r="R114" s="99"/>
      <c r="S114" s="99"/>
      <c r="T114" s="99"/>
      <c r="U114" s="99"/>
      <c r="V114" s="99"/>
      <c r="W114" s="99"/>
      <c r="X114" s="99"/>
      <c r="Y114" s="99"/>
      <c r="Z114" s="66"/>
    </row>
    <row r="115" spans="1:26" ht="12.75" customHeight="1" x14ac:dyDescent="0.2">
      <c r="A115" s="118"/>
      <c r="B115" s="118"/>
      <c r="C115" s="99"/>
      <c r="D115" s="119"/>
      <c r="E115" s="99"/>
      <c r="F115" s="99"/>
      <c r="G115" s="99"/>
      <c r="H115" s="99"/>
      <c r="I115" s="99"/>
      <c r="J115" s="99"/>
      <c r="K115" s="99"/>
      <c r="L115" s="99"/>
      <c r="M115" s="99"/>
      <c r="N115" s="99"/>
      <c r="O115" s="99"/>
      <c r="P115" s="99"/>
      <c r="Q115" s="99"/>
      <c r="R115" s="99"/>
      <c r="S115" s="99"/>
      <c r="T115" s="99"/>
      <c r="U115" s="99"/>
      <c r="V115" s="99"/>
      <c r="W115" s="99"/>
      <c r="X115" s="99"/>
      <c r="Y115" s="99"/>
      <c r="Z115" s="66"/>
    </row>
    <row r="116" spans="1:26" ht="12.75" customHeight="1" x14ac:dyDescent="0.2">
      <c r="A116" s="118"/>
      <c r="B116" s="118"/>
      <c r="C116" s="99"/>
      <c r="D116" s="119"/>
      <c r="E116" s="99"/>
      <c r="F116" s="99"/>
      <c r="G116" s="99"/>
      <c r="H116" s="99"/>
      <c r="I116" s="99"/>
      <c r="J116" s="99"/>
      <c r="K116" s="99"/>
      <c r="L116" s="99"/>
      <c r="M116" s="99"/>
      <c r="N116" s="99"/>
      <c r="O116" s="99"/>
      <c r="P116" s="99"/>
      <c r="Q116" s="99"/>
      <c r="R116" s="99"/>
      <c r="S116" s="99"/>
      <c r="T116" s="99"/>
      <c r="U116" s="99"/>
      <c r="V116" s="99"/>
      <c r="W116" s="99"/>
      <c r="X116" s="99"/>
      <c r="Y116" s="99"/>
      <c r="Z116" s="66"/>
    </row>
    <row r="117" spans="1:26" ht="12.75" customHeight="1" x14ac:dyDescent="0.2">
      <c r="A117" s="118"/>
      <c r="B117" s="118"/>
      <c r="C117" s="99"/>
      <c r="D117" s="119"/>
      <c r="E117" s="99"/>
      <c r="F117" s="99"/>
      <c r="G117" s="99"/>
      <c r="H117" s="99"/>
      <c r="I117" s="99"/>
      <c r="J117" s="99"/>
      <c r="K117" s="99"/>
      <c r="L117" s="99"/>
      <c r="M117" s="99"/>
      <c r="N117" s="99"/>
      <c r="O117" s="99"/>
      <c r="P117" s="99"/>
      <c r="Q117" s="99"/>
      <c r="R117" s="99"/>
      <c r="S117" s="99"/>
      <c r="T117" s="99"/>
      <c r="U117" s="99"/>
      <c r="V117" s="99"/>
      <c r="W117" s="99"/>
      <c r="X117" s="99"/>
      <c r="Y117" s="99"/>
      <c r="Z117" s="66"/>
    </row>
    <row r="118" spans="1:26" ht="12.75" customHeight="1" x14ac:dyDescent="0.2">
      <c r="A118" s="118"/>
      <c r="B118" s="118"/>
      <c r="C118" s="99"/>
      <c r="D118" s="119"/>
      <c r="E118" s="99"/>
      <c r="F118" s="99"/>
      <c r="G118" s="99"/>
      <c r="H118" s="99"/>
      <c r="I118" s="99"/>
      <c r="J118" s="99"/>
      <c r="K118" s="99"/>
      <c r="L118" s="99"/>
      <c r="M118" s="99"/>
      <c r="N118" s="99"/>
      <c r="O118" s="99"/>
      <c r="P118" s="99"/>
      <c r="Q118" s="99"/>
      <c r="R118" s="99"/>
      <c r="S118" s="99"/>
      <c r="T118" s="99"/>
      <c r="U118" s="99"/>
      <c r="V118" s="99"/>
      <c r="W118" s="99"/>
      <c r="X118" s="99"/>
      <c r="Y118" s="99"/>
      <c r="Z118" s="66"/>
    </row>
    <row r="119" spans="1:26" ht="12.75" customHeight="1" x14ac:dyDescent="0.2">
      <c r="A119" s="118"/>
      <c r="B119" s="118"/>
      <c r="C119" s="99"/>
      <c r="D119" s="119"/>
      <c r="E119" s="99"/>
      <c r="F119" s="99"/>
      <c r="G119" s="99"/>
      <c r="H119" s="99"/>
      <c r="I119" s="99"/>
      <c r="J119" s="99"/>
      <c r="K119" s="99"/>
      <c r="L119" s="99"/>
      <c r="M119" s="99"/>
      <c r="N119" s="99"/>
      <c r="O119" s="99"/>
      <c r="P119" s="99"/>
      <c r="Q119" s="99"/>
      <c r="R119" s="99"/>
      <c r="S119" s="99"/>
      <c r="T119" s="99"/>
      <c r="U119" s="99"/>
      <c r="V119" s="99"/>
      <c r="W119" s="99"/>
      <c r="X119" s="99"/>
      <c r="Y119" s="99"/>
      <c r="Z119" s="66"/>
    </row>
    <row r="120" spans="1:26" ht="12.75" customHeight="1" x14ac:dyDescent="0.2">
      <c r="A120" s="118"/>
      <c r="B120" s="118"/>
      <c r="C120" s="99"/>
      <c r="D120" s="119"/>
      <c r="E120" s="99"/>
      <c r="F120" s="99"/>
      <c r="G120" s="99"/>
      <c r="H120" s="99"/>
      <c r="I120" s="99"/>
      <c r="J120" s="99"/>
      <c r="K120" s="99"/>
      <c r="L120" s="99"/>
      <c r="M120" s="99"/>
      <c r="N120" s="99"/>
      <c r="O120" s="99"/>
      <c r="P120" s="99"/>
      <c r="Q120" s="99"/>
      <c r="R120" s="99"/>
      <c r="S120" s="99"/>
      <c r="T120" s="99"/>
      <c r="U120" s="99"/>
      <c r="V120" s="99"/>
      <c r="W120" s="99"/>
      <c r="X120" s="99"/>
      <c r="Y120" s="99"/>
      <c r="Z120" s="66"/>
    </row>
    <row r="121" spans="1:26" ht="12.75" customHeight="1" x14ac:dyDescent="0.2">
      <c r="A121" s="118"/>
      <c r="B121" s="118"/>
      <c r="C121" s="99"/>
      <c r="D121" s="119"/>
      <c r="E121" s="99"/>
      <c r="F121" s="99"/>
      <c r="G121" s="99"/>
      <c r="H121" s="99"/>
      <c r="I121" s="99"/>
      <c r="J121" s="99"/>
      <c r="K121" s="99"/>
      <c r="L121" s="99"/>
      <c r="M121" s="99"/>
      <c r="N121" s="99"/>
      <c r="O121" s="99"/>
      <c r="P121" s="99"/>
      <c r="Q121" s="99"/>
      <c r="R121" s="99"/>
      <c r="S121" s="99"/>
      <c r="T121" s="99"/>
      <c r="U121" s="99"/>
      <c r="V121" s="99"/>
      <c r="W121" s="99"/>
      <c r="X121" s="99"/>
      <c r="Y121" s="99"/>
      <c r="Z121" s="66"/>
    </row>
    <row r="122" spans="1:26" ht="12.75" customHeight="1" x14ac:dyDescent="0.2">
      <c r="A122" s="118"/>
      <c r="B122" s="118"/>
      <c r="C122" s="99"/>
      <c r="D122" s="119"/>
      <c r="E122" s="99"/>
      <c r="F122" s="99"/>
      <c r="G122" s="99"/>
      <c r="H122" s="99"/>
      <c r="I122" s="99"/>
      <c r="J122" s="99"/>
      <c r="K122" s="99"/>
      <c r="L122" s="99"/>
      <c r="M122" s="99"/>
      <c r="N122" s="99"/>
      <c r="O122" s="99"/>
      <c r="P122" s="99"/>
      <c r="Q122" s="99"/>
      <c r="R122" s="99"/>
      <c r="S122" s="99"/>
      <c r="T122" s="99"/>
      <c r="U122" s="99"/>
      <c r="V122" s="99"/>
      <c r="W122" s="99"/>
      <c r="X122" s="99"/>
      <c r="Y122" s="99"/>
      <c r="Z122" s="66"/>
    </row>
    <row r="123" spans="1:26" ht="12.75" customHeight="1" x14ac:dyDescent="0.2">
      <c r="A123" s="118"/>
      <c r="B123" s="118"/>
      <c r="C123" s="99"/>
      <c r="D123" s="119"/>
      <c r="E123" s="99"/>
      <c r="F123" s="99"/>
      <c r="G123" s="99"/>
      <c r="H123" s="99"/>
      <c r="I123" s="99"/>
      <c r="J123" s="99"/>
      <c r="K123" s="99"/>
      <c r="L123" s="99"/>
      <c r="M123" s="99"/>
      <c r="N123" s="99"/>
      <c r="O123" s="99"/>
      <c r="P123" s="99"/>
      <c r="Q123" s="99"/>
      <c r="R123" s="99"/>
      <c r="S123" s="99"/>
      <c r="T123" s="99"/>
      <c r="U123" s="99"/>
      <c r="V123" s="99"/>
      <c r="W123" s="99"/>
      <c r="X123" s="99"/>
      <c r="Y123" s="99"/>
      <c r="Z123" s="66"/>
    </row>
    <row r="124" spans="1:26" ht="12.75" customHeight="1" x14ac:dyDescent="0.2">
      <c r="A124" s="118"/>
      <c r="B124" s="118"/>
      <c r="C124" s="99"/>
      <c r="D124" s="119"/>
      <c r="E124" s="99"/>
      <c r="F124" s="99"/>
      <c r="G124" s="99"/>
      <c r="H124" s="99"/>
      <c r="I124" s="99"/>
      <c r="J124" s="99"/>
      <c r="K124" s="99"/>
      <c r="L124" s="99"/>
      <c r="M124" s="99"/>
      <c r="N124" s="99"/>
      <c r="O124" s="99"/>
      <c r="P124" s="99"/>
      <c r="Q124" s="99"/>
      <c r="R124" s="99"/>
      <c r="S124" s="99"/>
      <c r="T124" s="99"/>
      <c r="U124" s="99"/>
      <c r="V124" s="99"/>
      <c r="W124" s="99"/>
      <c r="X124" s="99"/>
      <c r="Y124" s="99"/>
      <c r="Z124" s="66"/>
    </row>
    <row r="125" spans="1:26" ht="12.75" customHeight="1" x14ac:dyDescent="0.2">
      <c r="A125" s="118"/>
      <c r="B125" s="118"/>
      <c r="C125" s="99"/>
      <c r="D125" s="119"/>
      <c r="E125" s="99"/>
      <c r="F125" s="99"/>
      <c r="G125" s="99"/>
      <c r="H125" s="99"/>
      <c r="I125" s="99"/>
      <c r="J125" s="99"/>
      <c r="K125" s="99"/>
      <c r="L125" s="99"/>
      <c r="M125" s="99"/>
      <c r="N125" s="99"/>
      <c r="O125" s="99"/>
      <c r="P125" s="99"/>
      <c r="Q125" s="99"/>
      <c r="R125" s="99"/>
      <c r="S125" s="99"/>
      <c r="T125" s="99"/>
      <c r="U125" s="99"/>
      <c r="V125" s="99"/>
      <c r="W125" s="99"/>
      <c r="X125" s="99"/>
      <c r="Y125" s="99"/>
      <c r="Z125" s="66"/>
    </row>
    <row r="126" spans="1:26" ht="12.75" customHeight="1" x14ac:dyDescent="0.2">
      <c r="A126" s="118"/>
      <c r="B126" s="118"/>
      <c r="C126" s="99"/>
      <c r="D126" s="119"/>
      <c r="E126" s="99"/>
      <c r="F126" s="99"/>
      <c r="G126" s="99"/>
      <c r="H126" s="99"/>
      <c r="I126" s="99"/>
      <c r="J126" s="99"/>
      <c r="K126" s="99"/>
      <c r="L126" s="99"/>
      <c r="M126" s="99"/>
      <c r="N126" s="99"/>
      <c r="O126" s="99"/>
      <c r="P126" s="99"/>
      <c r="Q126" s="99"/>
      <c r="R126" s="99"/>
      <c r="S126" s="99"/>
      <c r="T126" s="99"/>
      <c r="U126" s="99"/>
      <c r="V126" s="99"/>
      <c r="W126" s="99"/>
      <c r="X126" s="99"/>
      <c r="Y126" s="99"/>
      <c r="Z126" s="66"/>
    </row>
    <row r="127" spans="1:26" ht="12.75" customHeight="1" x14ac:dyDescent="0.2">
      <c r="A127" s="118"/>
      <c r="B127" s="118"/>
      <c r="C127" s="99"/>
      <c r="D127" s="119"/>
      <c r="E127" s="99"/>
      <c r="F127" s="99"/>
      <c r="G127" s="99"/>
      <c r="H127" s="99"/>
      <c r="I127" s="99"/>
      <c r="J127" s="99"/>
      <c r="K127" s="99"/>
      <c r="L127" s="99"/>
      <c r="M127" s="99"/>
      <c r="N127" s="99"/>
      <c r="O127" s="99"/>
      <c r="P127" s="99"/>
      <c r="Q127" s="99"/>
      <c r="R127" s="99"/>
      <c r="S127" s="99"/>
      <c r="T127" s="99"/>
      <c r="U127" s="99"/>
      <c r="V127" s="99"/>
      <c r="W127" s="99"/>
      <c r="X127" s="99"/>
      <c r="Y127" s="99"/>
      <c r="Z127" s="66"/>
    </row>
    <row r="128" spans="1:26" ht="12.75" customHeight="1" x14ac:dyDescent="0.2">
      <c r="A128" s="118"/>
      <c r="B128" s="118"/>
      <c r="C128" s="99"/>
      <c r="D128" s="119"/>
      <c r="E128" s="99"/>
      <c r="F128" s="99"/>
      <c r="G128" s="99"/>
      <c r="H128" s="99"/>
      <c r="I128" s="99"/>
      <c r="J128" s="99"/>
      <c r="K128" s="99"/>
      <c r="L128" s="99"/>
      <c r="M128" s="99"/>
      <c r="N128" s="99"/>
      <c r="O128" s="99"/>
      <c r="P128" s="99"/>
      <c r="Q128" s="99"/>
      <c r="R128" s="99"/>
      <c r="S128" s="99"/>
      <c r="T128" s="99"/>
      <c r="U128" s="99"/>
      <c r="V128" s="99"/>
      <c r="W128" s="99"/>
      <c r="X128" s="99"/>
      <c r="Y128" s="99"/>
      <c r="Z128" s="66"/>
    </row>
    <row r="129" spans="1:26" ht="12.75" customHeight="1" x14ac:dyDescent="0.2">
      <c r="A129" s="118"/>
      <c r="B129" s="118"/>
      <c r="C129" s="99"/>
      <c r="D129" s="119"/>
      <c r="E129" s="99"/>
      <c r="F129" s="99"/>
      <c r="G129" s="99"/>
      <c r="H129" s="99"/>
      <c r="I129" s="99"/>
      <c r="J129" s="99"/>
      <c r="K129" s="99"/>
      <c r="L129" s="99"/>
      <c r="M129" s="99"/>
      <c r="N129" s="99"/>
      <c r="O129" s="99"/>
      <c r="P129" s="99"/>
      <c r="Q129" s="99"/>
      <c r="R129" s="99"/>
      <c r="S129" s="99"/>
      <c r="T129" s="99"/>
      <c r="U129" s="99"/>
      <c r="V129" s="99"/>
      <c r="W129" s="99"/>
      <c r="X129" s="99"/>
      <c r="Y129" s="99"/>
      <c r="Z129" s="66"/>
    </row>
    <row r="130" spans="1:26" ht="12.75" customHeight="1" x14ac:dyDescent="0.2">
      <c r="A130" s="118"/>
      <c r="B130" s="118"/>
      <c r="C130" s="99"/>
      <c r="D130" s="119"/>
      <c r="E130" s="99"/>
      <c r="F130" s="99"/>
      <c r="G130" s="99"/>
      <c r="H130" s="99"/>
      <c r="I130" s="99"/>
      <c r="J130" s="99"/>
      <c r="K130" s="99"/>
      <c r="L130" s="99"/>
      <c r="M130" s="99"/>
      <c r="N130" s="99"/>
      <c r="O130" s="99"/>
      <c r="P130" s="99"/>
      <c r="Q130" s="99"/>
      <c r="R130" s="99"/>
      <c r="S130" s="99"/>
      <c r="T130" s="99"/>
      <c r="U130" s="99"/>
      <c r="V130" s="99"/>
      <c r="W130" s="99"/>
      <c r="X130" s="99"/>
      <c r="Y130" s="99"/>
      <c r="Z130" s="66"/>
    </row>
    <row r="131" spans="1:26" ht="12.75" customHeight="1" x14ac:dyDescent="0.2">
      <c r="A131" s="118"/>
      <c r="B131" s="118"/>
      <c r="C131" s="99"/>
      <c r="D131" s="119"/>
      <c r="E131" s="99"/>
      <c r="F131" s="99"/>
      <c r="G131" s="99"/>
      <c r="H131" s="99"/>
      <c r="I131" s="99"/>
      <c r="J131" s="99"/>
      <c r="K131" s="99"/>
      <c r="L131" s="99"/>
      <c r="M131" s="99"/>
      <c r="N131" s="99"/>
      <c r="O131" s="99"/>
      <c r="P131" s="99"/>
      <c r="Q131" s="99"/>
      <c r="R131" s="99"/>
      <c r="S131" s="99"/>
      <c r="T131" s="99"/>
      <c r="U131" s="99"/>
      <c r="V131" s="99"/>
      <c r="W131" s="99"/>
      <c r="X131" s="99"/>
      <c r="Y131" s="99"/>
      <c r="Z131" s="66"/>
    </row>
    <row r="132" spans="1:26" ht="12.75" customHeight="1" x14ac:dyDescent="0.2">
      <c r="A132" s="118"/>
      <c r="B132" s="118"/>
      <c r="C132" s="99"/>
      <c r="D132" s="119"/>
      <c r="E132" s="99"/>
      <c r="F132" s="99"/>
      <c r="G132" s="99"/>
      <c r="H132" s="99"/>
      <c r="I132" s="99"/>
      <c r="J132" s="99"/>
      <c r="K132" s="99"/>
      <c r="L132" s="99"/>
      <c r="M132" s="99"/>
      <c r="N132" s="99"/>
      <c r="O132" s="99"/>
      <c r="P132" s="99"/>
      <c r="Q132" s="99"/>
      <c r="R132" s="99"/>
      <c r="S132" s="99"/>
      <c r="T132" s="99"/>
      <c r="U132" s="99"/>
      <c r="V132" s="99"/>
      <c r="W132" s="99"/>
      <c r="X132" s="99"/>
      <c r="Y132" s="99"/>
      <c r="Z132" s="66"/>
    </row>
    <row r="133" spans="1:26" ht="12.75" customHeight="1" x14ac:dyDescent="0.2">
      <c r="A133" s="118"/>
      <c r="B133" s="118"/>
      <c r="C133" s="99"/>
      <c r="D133" s="119"/>
      <c r="E133" s="99"/>
      <c r="F133" s="99"/>
      <c r="G133" s="99"/>
      <c r="H133" s="99"/>
      <c r="I133" s="99"/>
      <c r="J133" s="99"/>
      <c r="K133" s="99"/>
      <c r="L133" s="99"/>
      <c r="M133" s="99"/>
      <c r="N133" s="99"/>
      <c r="O133" s="99"/>
      <c r="P133" s="99"/>
      <c r="Q133" s="99"/>
      <c r="R133" s="99"/>
      <c r="S133" s="99"/>
      <c r="T133" s="99"/>
      <c r="U133" s="99"/>
      <c r="V133" s="99"/>
      <c r="W133" s="99"/>
      <c r="X133" s="99"/>
      <c r="Y133" s="99"/>
      <c r="Z133" s="66"/>
    </row>
    <row r="134" spans="1:26" ht="12.75" customHeight="1" x14ac:dyDescent="0.2">
      <c r="A134" s="118"/>
      <c r="B134" s="118"/>
      <c r="C134" s="99"/>
      <c r="D134" s="119"/>
      <c r="E134" s="99"/>
      <c r="F134" s="99"/>
      <c r="G134" s="99"/>
      <c r="H134" s="99"/>
      <c r="I134" s="99"/>
      <c r="J134" s="99"/>
      <c r="K134" s="99"/>
      <c r="L134" s="99"/>
      <c r="M134" s="99"/>
      <c r="N134" s="99"/>
      <c r="O134" s="99"/>
      <c r="P134" s="99"/>
      <c r="Q134" s="99"/>
      <c r="R134" s="99"/>
      <c r="S134" s="99"/>
      <c r="T134" s="99"/>
      <c r="U134" s="99"/>
      <c r="V134" s="99"/>
      <c r="W134" s="99"/>
      <c r="X134" s="99"/>
      <c r="Y134" s="99"/>
      <c r="Z134" s="66"/>
    </row>
    <row r="135" spans="1:26" ht="12.75" customHeight="1" x14ac:dyDescent="0.2">
      <c r="A135" s="118"/>
      <c r="B135" s="118"/>
      <c r="C135" s="99"/>
      <c r="D135" s="119"/>
      <c r="E135" s="99"/>
      <c r="F135" s="99"/>
      <c r="G135" s="99"/>
      <c r="H135" s="99"/>
      <c r="I135" s="99"/>
      <c r="J135" s="99"/>
      <c r="K135" s="99"/>
      <c r="L135" s="99"/>
      <c r="M135" s="99"/>
      <c r="N135" s="99"/>
      <c r="O135" s="99"/>
      <c r="P135" s="99"/>
      <c r="Q135" s="99"/>
      <c r="R135" s="99"/>
      <c r="S135" s="99"/>
      <c r="T135" s="99"/>
      <c r="U135" s="99"/>
      <c r="V135" s="99"/>
      <c r="W135" s="99"/>
      <c r="X135" s="99"/>
      <c r="Y135" s="99"/>
      <c r="Z135" s="66"/>
    </row>
    <row r="136" spans="1:26" ht="12.75" customHeight="1" x14ac:dyDescent="0.2">
      <c r="A136" s="118"/>
      <c r="B136" s="118"/>
      <c r="C136" s="99"/>
      <c r="D136" s="119"/>
      <c r="E136" s="99"/>
      <c r="F136" s="99"/>
      <c r="G136" s="99"/>
      <c r="H136" s="99"/>
      <c r="I136" s="99"/>
      <c r="J136" s="99"/>
      <c r="K136" s="99"/>
      <c r="L136" s="99"/>
      <c r="M136" s="99"/>
      <c r="N136" s="99"/>
      <c r="O136" s="99"/>
      <c r="P136" s="99"/>
      <c r="Q136" s="99"/>
      <c r="R136" s="99"/>
      <c r="S136" s="99"/>
      <c r="T136" s="99"/>
      <c r="U136" s="99"/>
      <c r="V136" s="99"/>
      <c r="W136" s="99"/>
      <c r="X136" s="99"/>
      <c r="Y136" s="99"/>
      <c r="Z136" s="66"/>
    </row>
    <row r="137" spans="1:26" ht="12.75" customHeight="1" x14ac:dyDescent="0.2">
      <c r="A137" s="118"/>
      <c r="B137" s="118"/>
      <c r="C137" s="99"/>
      <c r="D137" s="119"/>
      <c r="E137" s="99"/>
      <c r="F137" s="99"/>
      <c r="G137" s="99"/>
      <c r="H137" s="99"/>
      <c r="I137" s="99"/>
      <c r="J137" s="99"/>
      <c r="K137" s="99"/>
      <c r="L137" s="99"/>
      <c r="M137" s="99"/>
      <c r="N137" s="99"/>
      <c r="O137" s="99"/>
      <c r="P137" s="99"/>
      <c r="Q137" s="99"/>
      <c r="R137" s="99"/>
      <c r="S137" s="99"/>
      <c r="T137" s="99"/>
      <c r="U137" s="99"/>
      <c r="V137" s="99"/>
      <c r="W137" s="99"/>
      <c r="X137" s="99"/>
      <c r="Y137" s="99"/>
      <c r="Z137" s="66"/>
    </row>
    <row r="138" spans="1:26" ht="12.75" customHeight="1" x14ac:dyDescent="0.2">
      <c r="A138" s="118"/>
      <c r="B138" s="118"/>
      <c r="C138" s="99"/>
      <c r="D138" s="119"/>
      <c r="E138" s="99"/>
      <c r="F138" s="99"/>
      <c r="G138" s="99"/>
      <c r="H138" s="99"/>
      <c r="I138" s="99"/>
      <c r="J138" s="99"/>
      <c r="K138" s="99"/>
      <c r="L138" s="99"/>
      <c r="M138" s="99"/>
      <c r="N138" s="99"/>
      <c r="O138" s="99"/>
      <c r="P138" s="99"/>
      <c r="Q138" s="99"/>
      <c r="R138" s="99"/>
      <c r="S138" s="99"/>
      <c r="T138" s="99"/>
      <c r="U138" s="99"/>
      <c r="V138" s="99"/>
      <c r="W138" s="99"/>
      <c r="X138" s="99"/>
      <c r="Y138" s="99"/>
      <c r="Z138" s="66"/>
    </row>
    <row r="139" spans="1:26" ht="12.75" customHeight="1" x14ac:dyDescent="0.2">
      <c r="A139" s="118"/>
      <c r="B139" s="118"/>
      <c r="C139" s="99"/>
      <c r="D139" s="119"/>
      <c r="E139" s="99"/>
      <c r="F139" s="99"/>
      <c r="G139" s="99"/>
      <c r="H139" s="99"/>
      <c r="I139" s="99"/>
      <c r="J139" s="99"/>
      <c r="K139" s="99"/>
      <c r="L139" s="99"/>
      <c r="M139" s="99"/>
      <c r="N139" s="99"/>
      <c r="O139" s="99"/>
      <c r="P139" s="99"/>
      <c r="Q139" s="99"/>
      <c r="R139" s="99"/>
      <c r="S139" s="99"/>
      <c r="T139" s="99"/>
      <c r="U139" s="99"/>
      <c r="V139" s="99"/>
      <c r="W139" s="99"/>
      <c r="X139" s="99"/>
      <c r="Y139" s="99"/>
      <c r="Z139" s="66"/>
    </row>
    <row r="140" spans="1:26" ht="12.75" customHeight="1" x14ac:dyDescent="0.2">
      <c r="A140" s="118"/>
      <c r="B140" s="118"/>
      <c r="C140" s="99"/>
      <c r="D140" s="119"/>
      <c r="E140" s="99"/>
      <c r="F140" s="99"/>
      <c r="G140" s="99"/>
      <c r="H140" s="99"/>
      <c r="I140" s="99"/>
      <c r="J140" s="99"/>
      <c r="K140" s="99"/>
      <c r="L140" s="99"/>
      <c r="M140" s="99"/>
      <c r="N140" s="99"/>
      <c r="O140" s="99"/>
      <c r="P140" s="99"/>
      <c r="Q140" s="99"/>
      <c r="R140" s="99"/>
      <c r="S140" s="99"/>
      <c r="T140" s="99"/>
      <c r="U140" s="99"/>
      <c r="V140" s="99"/>
      <c r="W140" s="99"/>
      <c r="X140" s="99"/>
      <c r="Y140" s="99"/>
      <c r="Z140" s="66"/>
    </row>
    <row r="141" spans="1:26" ht="12.75" customHeight="1" x14ac:dyDescent="0.2">
      <c r="A141" s="118"/>
      <c r="B141" s="118"/>
      <c r="C141" s="99"/>
      <c r="D141" s="119"/>
      <c r="E141" s="99"/>
      <c r="F141" s="99"/>
      <c r="G141" s="99"/>
      <c r="H141" s="99"/>
      <c r="I141" s="99"/>
      <c r="J141" s="99"/>
      <c r="K141" s="99"/>
      <c r="L141" s="99"/>
      <c r="M141" s="99"/>
      <c r="N141" s="99"/>
      <c r="O141" s="99"/>
      <c r="P141" s="99"/>
      <c r="Q141" s="99"/>
      <c r="R141" s="99"/>
      <c r="S141" s="99"/>
      <c r="T141" s="99"/>
      <c r="U141" s="99"/>
      <c r="V141" s="99"/>
      <c r="W141" s="99"/>
      <c r="X141" s="99"/>
      <c r="Y141" s="99"/>
      <c r="Z141" s="66"/>
    </row>
    <row r="142" spans="1:26" ht="12.75" customHeight="1" x14ac:dyDescent="0.2">
      <c r="A142" s="118"/>
      <c r="B142" s="118"/>
      <c r="C142" s="99"/>
      <c r="D142" s="119"/>
      <c r="E142" s="99"/>
      <c r="F142" s="99"/>
      <c r="G142" s="99"/>
      <c r="H142" s="99"/>
      <c r="I142" s="99"/>
      <c r="J142" s="99"/>
      <c r="K142" s="99"/>
      <c r="L142" s="99"/>
      <c r="M142" s="99"/>
      <c r="N142" s="99"/>
      <c r="O142" s="99"/>
      <c r="P142" s="99"/>
      <c r="Q142" s="99"/>
      <c r="R142" s="99"/>
      <c r="S142" s="99"/>
      <c r="T142" s="99"/>
      <c r="U142" s="99"/>
      <c r="V142" s="99"/>
      <c r="W142" s="99"/>
      <c r="X142" s="99"/>
      <c r="Y142" s="99"/>
      <c r="Z142" s="66"/>
    </row>
    <row r="143" spans="1:26" ht="12.75" customHeight="1" x14ac:dyDescent="0.2">
      <c r="A143" s="118"/>
      <c r="B143" s="118"/>
      <c r="C143" s="99"/>
      <c r="D143" s="119"/>
      <c r="E143" s="99"/>
      <c r="F143" s="99"/>
      <c r="G143" s="99"/>
      <c r="H143" s="99"/>
      <c r="I143" s="99"/>
      <c r="J143" s="99"/>
      <c r="K143" s="99"/>
      <c r="L143" s="99"/>
      <c r="M143" s="99"/>
      <c r="N143" s="99"/>
      <c r="O143" s="99"/>
      <c r="P143" s="99"/>
      <c r="Q143" s="99"/>
      <c r="R143" s="99"/>
      <c r="S143" s="99"/>
      <c r="T143" s="99"/>
      <c r="U143" s="99"/>
      <c r="V143" s="99"/>
      <c r="W143" s="99"/>
      <c r="X143" s="99"/>
      <c r="Y143" s="99"/>
      <c r="Z143" s="66"/>
    </row>
    <row r="144" spans="1:26" ht="12.75" customHeight="1" x14ac:dyDescent="0.2">
      <c r="A144" s="118"/>
      <c r="B144" s="118"/>
      <c r="C144" s="99"/>
      <c r="D144" s="119"/>
      <c r="E144" s="99"/>
      <c r="F144" s="99"/>
      <c r="G144" s="99"/>
      <c r="H144" s="99"/>
      <c r="I144" s="99"/>
      <c r="J144" s="99"/>
      <c r="K144" s="99"/>
      <c r="L144" s="99"/>
      <c r="M144" s="99"/>
      <c r="N144" s="99"/>
      <c r="O144" s="99"/>
      <c r="P144" s="99"/>
      <c r="Q144" s="99"/>
      <c r="R144" s="99"/>
      <c r="S144" s="99"/>
      <c r="T144" s="99"/>
      <c r="U144" s="99"/>
      <c r="V144" s="99"/>
      <c r="W144" s="99"/>
      <c r="X144" s="99"/>
      <c r="Y144" s="99"/>
      <c r="Z144" s="66"/>
    </row>
    <row r="145" spans="1:26" ht="12.75" customHeight="1" x14ac:dyDescent="0.2">
      <c r="A145" s="118"/>
      <c r="B145" s="118"/>
      <c r="C145" s="99"/>
      <c r="D145" s="119"/>
      <c r="E145" s="99"/>
      <c r="F145" s="99"/>
      <c r="G145" s="99"/>
      <c r="H145" s="99"/>
      <c r="I145" s="99"/>
      <c r="J145" s="99"/>
      <c r="K145" s="99"/>
      <c r="L145" s="99"/>
      <c r="M145" s="99"/>
      <c r="N145" s="99"/>
      <c r="O145" s="99"/>
      <c r="P145" s="99"/>
      <c r="Q145" s="99"/>
      <c r="R145" s="99"/>
      <c r="S145" s="99"/>
      <c r="T145" s="99"/>
      <c r="U145" s="99"/>
      <c r="V145" s="99"/>
      <c r="W145" s="99"/>
      <c r="X145" s="99"/>
      <c r="Y145" s="99"/>
      <c r="Z145" s="66"/>
    </row>
    <row r="146" spans="1:26" ht="12.75" customHeight="1" x14ac:dyDescent="0.2">
      <c r="A146" s="118"/>
      <c r="B146" s="118"/>
      <c r="C146" s="99"/>
      <c r="D146" s="119"/>
      <c r="E146" s="99"/>
      <c r="F146" s="99"/>
      <c r="G146" s="99"/>
      <c r="H146" s="99"/>
      <c r="I146" s="99"/>
      <c r="J146" s="99"/>
      <c r="K146" s="99"/>
      <c r="L146" s="99"/>
      <c r="M146" s="99"/>
      <c r="N146" s="99"/>
      <c r="O146" s="99"/>
      <c r="P146" s="99"/>
      <c r="Q146" s="99"/>
      <c r="R146" s="99"/>
      <c r="S146" s="99"/>
      <c r="T146" s="99"/>
      <c r="U146" s="99"/>
      <c r="V146" s="99"/>
      <c r="W146" s="99"/>
      <c r="X146" s="99"/>
      <c r="Y146" s="99"/>
      <c r="Z146" s="66"/>
    </row>
    <row r="147" spans="1:26" ht="12.75" customHeight="1" x14ac:dyDescent="0.2">
      <c r="A147" s="118"/>
      <c r="B147" s="118"/>
      <c r="C147" s="99"/>
      <c r="D147" s="119"/>
      <c r="E147" s="99"/>
      <c r="F147" s="99"/>
      <c r="G147" s="99"/>
      <c r="H147" s="99"/>
      <c r="I147" s="99"/>
      <c r="J147" s="99"/>
      <c r="K147" s="99"/>
      <c r="L147" s="99"/>
      <c r="M147" s="99"/>
      <c r="N147" s="99"/>
      <c r="O147" s="99"/>
      <c r="P147" s="99"/>
      <c r="Q147" s="99"/>
      <c r="R147" s="99"/>
      <c r="S147" s="99"/>
      <c r="T147" s="99"/>
      <c r="U147" s="99"/>
      <c r="V147" s="99"/>
      <c r="W147" s="99"/>
      <c r="X147" s="99"/>
      <c r="Y147" s="99"/>
      <c r="Z147" s="66"/>
    </row>
    <row r="148" spans="1:26" ht="12.75" customHeight="1" x14ac:dyDescent="0.2">
      <c r="A148" s="118"/>
      <c r="B148" s="118"/>
      <c r="C148" s="99"/>
      <c r="D148" s="119"/>
      <c r="E148" s="99"/>
      <c r="F148" s="99"/>
      <c r="G148" s="99"/>
      <c r="H148" s="99"/>
      <c r="I148" s="99"/>
      <c r="J148" s="99"/>
      <c r="K148" s="99"/>
      <c r="L148" s="99"/>
      <c r="M148" s="99"/>
      <c r="N148" s="99"/>
      <c r="O148" s="99"/>
      <c r="P148" s="99"/>
      <c r="Q148" s="99"/>
      <c r="R148" s="99"/>
      <c r="S148" s="99"/>
      <c r="T148" s="99"/>
      <c r="U148" s="99"/>
      <c r="V148" s="99"/>
      <c r="W148" s="99"/>
      <c r="X148" s="99"/>
      <c r="Y148" s="99"/>
      <c r="Z148" s="66"/>
    </row>
    <row r="149" spans="1:26" ht="12.75" customHeight="1" x14ac:dyDescent="0.2">
      <c r="A149" s="118"/>
      <c r="B149" s="118"/>
      <c r="C149" s="99"/>
      <c r="D149" s="119"/>
      <c r="E149" s="99"/>
      <c r="F149" s="99"/>
      <c r="G149" s="99"/>
      <c r="H149" s="99"/>
      <c r="I149" s="99"/>
      <c r="J149" s="99"/>
      <c r="K149" s="99"/>
      <c r="L149" s="99"/>
      <c r="M149" s="99"/>
      <c r="N149" s="99"/>
      <c r="O149" s="99"/>
      <c r="P149" s="99"/>
      <c r="Q149" s="99"/>
      <c r="R149" s="99"/>
      <c r="S149" s="99"/>
      <c r="T149" s="99"/>
      <c r="U149" s="99"/>
      <c r="V149" s="99"/>
      <c r="W149" s="99"/>
      <c r="X149" s="99"/>
      <c r="Y149" s="99"/>
      <c r="Z149" s="66"/>
    </row>
    <row r="150" spans="1:26" ht="12.75" customHeight="1" x14ac:dyDescent="0.2">
      <c r="A150" s="118"/>
      <c r="B150" s="118"/>
      <c r="C150" s="99"/>
      <c r="D150" s="119"/>
      <c r="E150" s="99"/>
      <c r="F150" s="99"/>
      <c r="G150" s="99"/>
      <c r="H150" s="99"/>
      <c r="I150" s="99"/>
      <c r="J150" s="99"/>
      <c r="K150" s="99"/>
      <c r="L150" s="99"/>
      <c r="M150" s="99"/>
      <c r="N150" s="99"/>
      <c r="O150" s="99"/>
      <c r="P150" s="99"/>
      <c r="Q150" s="99"/>
      <c r="R150" s="99"/>
      <c r="S150" s="99"/>
      <c r="T150" s="99"/>
      <c r="U150" s="99"/>
      <c r="V150" s="99"/>
      <c r="W150" s="99"/>
      <c r="X150" s="99"/>
      <c r="Y150" s="99"/>
      <c r="Z150" s="66"/>
    </row>
    <row r="151" spans="1:26" ht="12.75" customHeight="1" x14ac:dyDescent="0.2">
      <c r="A151" s="118"/>
      <c r="B151" s="118"/>
      <c r="C151" s="99"/>
      <c r="D151" s="119"/>
      <c r="E151" s="99"/>
      <c r="F151" s="99"/>
      <c r="G151" s="99"/>
      <c r="H151" s="99"/>
      <c r="I151" s="99"/>
      <c r="J151" s="99"/>
      <c r="K151" s="99"/>
      <c r="L151" s="99"/>
      <c r="M151" s="99"/>
      <c r="N151" s="99"/>
      <c r="O151" s="99"/>
      <c r="P151" s="99"/>
      <c r="Q151" s="99"/>
      <c r="R151" s="99"/>
      <c r="S151" s="99"/>
      <c r="T151" s="99"/>
      <c r="U151" s="99"/>
      <c r="V151" s="99"/>
      <c r="W151" s="99"/>
      <c r="X151" s="99"/>
      <c r="Y151" s="99"/>
      <c r="Z151" s="66"/>
    </row>
    <row r="152" spans="1:26" ht="12.75" customHeight="1" x14ac:dyDescent="0.2">
      <c r="A152" s="118"/>
      <c r="B152" s="118"/>
      <c r="C152" s="99"/>
      <c r="D152" s="119"/>
      <c r="E152" s="99"/>
      <c r="F152" s="99"/>
      <c r="G152" s="99"/>
      <c r="H152" s="99"/>
      <c r="I152" s="99"/>
      <c r="J152" s="99"/>
      <c r="K152" s="99"/>
      <c r="L152" s="99"/>
      <c r="M152" s="99"/>
      <c r="N152" s="99"/>
      <c r="O152" s="99"/>
      <c r="P152" s="99"/>
      <c r="Q152" s="99"/>
      <c r="R152" s="99"/>
      <c r="S152" s="99"/>
      <c r="T152" s="99"/>
      <c r="U152" s="99"/>
      <c r="V152" s="99"/>
      <c r="W152" s="99"/>
      <c r="X152" s="99"/>
      <c r="Y152" s="99"/>
      <c r="Z152" s="66"/>
    </row>
    <row r="153" spans="1:26" ht="12.75" customHeight="1" x14ac:dyDescent="0.2">
      <c r="A153" s="118"/>
      <c r="B153" s="118"/>
      <c r="C153" s="99"/>
      <c r="D153" s="119"/>
      <c r="E153" s="99"/>
      <c r="F153" s="99"/>
      <c r="G153" s="99"/>
      <c r="H153" s="99"/>
      <c r="I153" s="99"/>
      <c r="J153" s="99"/>
      <c r="K153" s="99"/>
      <c r="L153" s="99"/>
      <c r="M153" s="99"/>
      <c r="N153" s="99"/>
      <c r="O153" s="99"/>
      <c r="P153" s="99"/>
      <c r="Q153" s="99"/>
      <c r="R153" s="99"/>
      <c r="S153" s="99"/>
      <c r="T153" s="99"/>
      <c r="U153" s="99"/>
      <c r="V153" s="99"/>
      <c r="W153" s="99"/>
      <c r="X153" s="99"/>
      <c r="Y153" s="99"/>
      <c r="Z153" s="66"/>
    </row>
    <row r="154" spans="1:26" ht="12.75" customHeight="1" x14ac:dyDescent="0.2">
      <c r="A154" s="118"/>
      <c r="B154" s="118"/>
      <c r="C154" s="99"/>
      <c r="D154" s="119"/>
      <c r="E154" s="99"/>
      <c r="F154" s="99"/>
      <c r="G154" s="99"/>
      <c r="H154" s="99"/>
      <c r="I154" s="99"/>
      <c r="J154" s="99"/>
      <c r="K154" s="99"/>
      <c r="L154" s="99"/>
      <c r="M154" s="99"/>
      <c r="N154" s="99"/>
      <c r="O154" s="99"/>
      <c r="P154" s="99"/>
      <c r="Q154" s="99"/>
      <c r="R154" s="99"/>
      <c r="S154" s="99"/>
      <c r="T154" s="99"/>
      <c r="U154" s="99"/>
      <c r="V154" s="99"/>
      <c r="W154" s="99"/>
      <c r="X154" s="99"/>
      <c r="Y154" s="99"/>
      <c r="Z154" s="66"/>
    </row>
    <row r="155" spans="1:26" ht="12.75" customHeight="1" x14ac:dyDescent="0.2">
      <c r="A155" s="118"/>
      <c r="B155" s="118"/>
      <c r="C155" s="99"/>
      <c r="D155" s="119"/>
      <c r="E155" s="99"/>
      <c r="F155" s="99"/>
      <c r="G155" s="99"/>
      <c r="H155" s="99"/>
      <c r="I155" s="99"/>
      <c r="J155" s="99"/>
      <c r="K155" s="99"/>
      <c r="L155" s="99"/>
      <c r="M155" s="99"/>
      <c r="N155" s="99"/>
      <c r="O155" s="99"/>
      <c r="P155" s="99"/>
      <c r="Q155" s="99"/>
      <c r="R155" s="99"/>
      <c r="S155" s="99"/>
      <c r="T155" s="99"/>
      <c r="U155" s="99"/>
      <c r="V155" s="99"/>
      <c r="W155" s="99"/>
      <c r="X155" s="99"/>
      <c r="Y155" s="99"/>
      <c r="Z155" s="66"/>
    </row>
    <row r="156" spans="1:26" ht="12.75" customHeight="1" x14ac:dyDescent="0.2">
      <c r="A156" s="118"/>
      <c r="B156" s="118"/>
      <c r="C156" s="99"/>
      <c r="D156" s="119"/>
      <c r="E156" s="99"/>
      <c r="F156" s="99"/>
      <c r="G156" s="99"/>
      <c r="H156" s="99"/>
      <c r="I156" s="99"/>
      <c r="J156" s="99"/>
      <c r="K156" s="99"/>
      <c r="L156" s="99"/>
      <c r="M156" s="99"/>
      <c r="N156" s="99"/>
      <c r="O156" s="99"/>
      <c r="P156" s="99"/>
      <c r="Q156" s="99"/>
      <c r="R156" s="99"/>
      <c r="S156" s="99"/>
      <c r="T156" s="99"/>
      <c r="U156" s="99"/>
      <c r="V156" s="99"/>
      <c r="W156" s="99"/>
      <c r="X156" s="99"/>
      <c r="Y156" s="99"/>
      <c r="Z156" s="66"/>
    </row>
    <row r="157" spans="1:26" ht="12.75" customHeight="1" x14ac:dyDescent="0.2">
      <c r="A157" s="118"/>
      <c r="B157" s="118"/>
      <c r="C157" s="99"/>
      <c r="D157" s="119"/>
      <c r="E157" s="99"/>
      <c r="F157" s="99"/>
      <c r="G157" s="99"/>
      <c r="H157" s="99"/>
      <c r="I157" s="99"/>
      <c r="J157" s="99"/>
      <c r="K157" s="99"/>
      <c r="L157" s="99"/>
      <c r="M157" s="99"/>
      <c r="N157" s="99"/>
      <c r="O157" s="99"/>
      <c r="P157" s="99"/>
      <c r="Q157" s="99"/>
      <c r="R157" s="99"/>
      <c r="S157" s="99"/>
      <c r="T157" s="99"/>
      <c r="U157" s="99"/>
      <c r="V157" s="99"/>
      <c r="W157" s="99"/>
      <c r="X157" s="99"/>
      <c r="Y157" s="99"/>
      <c r="Z157" s="66"/>
    </row>
    <row r="158" spans="1:26" ht="12.75" customHeight="1" x14ac:dyDescent="0.2">
      <c r="A158" s="118"/>
      <c r="B158" s="118"/>
      <c r="C158" s="99"/>
      <c r="D158" s="119"/>
      <c r="E158" s="99"/>
      <c r="F158" s="99"/>
      <c r="G158" s="99"/>
      <c r="H158" s="99"/>
      <c r="I158" s="99"/>
      <c r="J158" s="99"/>
      <c r="K158" s="99"/>
      <c r="L158" s="99"/>
      <c r="M158" s="99"/>
      <c r="N158" s="99"/>
      <c r="O158" s="99"/>
      <c r="P158" s="99"/>
      <c r="Q158" s="99"/>
      <c r="R158" s="99"/>
      <c r="S158" s="99"/>
      <c r="T158" s="99"/>
      <c r="U158" s="99"/>
      <c r="V158" s="99"/>
      <c r="W158" s="99"/>
      <c r="X158" s="99"/>
      <c r="Y158" s="99"/>
      <c r="Z158" s="66"/>
    </row>
    <row r="159" spans="1:26" ht="12.75" customHeight="1" x14ac:dyDescent="0.2">
      <c r="A159" s="118"/>
      <c r="B159" s="118"/>
      <c r="C159" s="99"/>
      <c r="D159" s="119"/>
      <c r="E159" s="99"/>
      <c r="F159" s="99"/>
      <c r="G159" s="99"/>
      <c r="H159" s="99"/>
      <c r="I159" s="99"/>
      <c r="J159" s="99"/>
      <c r="K159" s="99"/>
      <c r="L159" s="99"/>
      <c r="M159" s="99"/>
      <c r="N159" s="99"/>
      <c r="O159" s="99"/>
      <c r="P159" s="99"/>
      <c r="Q159" s="99"/>
      <c r="R159" s="99"/>
      <c r="S159" s="99"/>
      <c r="T159" s="99"/>
      <c r="U159" s="99"/>
      <c r="V159" s="99"/>
      <c r="W159" s="99"/>
      <c r="X159" s="99"/>
      <c r="Y159" s="99"/>
      <c r="Z159" s="66"/>
    </row>
    <row r="160" spans="1:26" ht="12.75" customHeight="1" x14ac:dyDescent="0.2">
      <c r="A160" s="118"/>
      <c r="B160" s="118"/>
      <c r="C160" s="99"/>
      <c r="D160" s="119"/>
      <c r="E160" s="99"/>
      <c r="F160" s="99"/>
      <c r="G160" s="99"/>
      <c r="H160" s="99"/>
      <c r="I160" s="99"/>
      <c r="J160" s="99"/>
      <c r="K160" s="99"/>
      <c r="L160" s="99"/>
      <c r="M160" s="99"/>
      <c r="N160" s="99"/>
      <c r="O160" s="99"/>
      <c r="P160" s="99"/>
      <c r="Q160" s="99"/>
      <c r="R160" s="99"/>
      <c r="S160" s="99"/>
      <c r="T160" s="99"/>
      <c r="U160" s="99"/>
      <c r="V160" s="99"/>
      <c r="W160" s="99"/>
      <c r="X160" s="99"/>
      <c r="Y160" s="99"/>
      <c r="Z160" s="66"/>
    </row>
    <row r="161" spans="1:26" ht="12.75" customHeight="1" x14ac:dyDescent="0.2">
      <c r="A161" s="118"/>
      <c r="B161" s="118"/>
      <c r="C161" s="99"/>
      <c r="D161" s="119"/>
      <c r="E161" s="99"/>
      <c r="F161" s="99"/>
      <c r="G161" s="99"/>
      <c r="H161" s="99"/>
      <c r="I161" s="99"/>
      <c r="J161" s="99"/>
      <c r="K161" s="99"/>
      <c r="L161" s="99"/>
      <c r="M161" s="99"/>
      <c r="N161" s="99"/>
      <c r="O161" s="99"/>
      <c r="P161" s="99"/>
      <c r="Q161" s="99"/>
      <c r="R161" s="99"/>
      <c r="S161" s="99"/>
      <c r="T161" s="99"/>
      <c r="U161" s="99"/>
      <c r="V161" s="99"/>
      <c r="W161" s="99"/>
      <c r="X161" s="99"/>
      <c r="Y161" s="99"/>
      <c r="Z161" s="66"/>
    </row>
    <row r="162" spans="1:26" ht="12.75" customHeight="1" x14ac:dyDescent="0.2">
      <c r="A162" s="118"/>
      <c r="B162" s="118"/>
      <c r="C162" s="99"/>
      <c r="D162" s="119"/>
      <c r="E162" s="99"/>
      <c r="F162" s="99"/>
      <c r="G162" s="99"/>
      <c r="H162" s="99"/>
      <c r="I162" s="99"/>
      <c r="J162" s="99"/>
      <c r="K162" s="99"/>
      <c r="L162" s="99"/>
      <c r="M162" s="99"/>
      <c r="N162" s="99"/>
      <c r="O162" s="99"/>
      <c r="P162" s="99"/>
      <c r="Q162" s="99"/>
      <c r="R162" s="99"/>
      <c r="S162" s="99"/>
      <c r="T162" s="99"/>
      <c r="U162" s="99"/>
      <c r="V162" s="99"/>
      <c r="W162" s="99"/>
      <c r="X162" s="99"/>
      <c r="Y162" s="99"/>
      <c r="Z162" s="66"/>
    </row>
    <row r="163" spans="1:26" ht="12.75" customHeight="1" x14ac:dyDescent="0.2">
      <c r="A163" s="118"/>
      <c r="B163" s="118"/>
      <c r="C163" s="99"/>
      <c r="D163" s="119"/>
      <c r="E163" s="99"/>
      <c r="F163" s="99"/>
      <c r="G163" s="99"/>
      <c r="H163" s="99"/>
      <c r="I163" s="99"/>
      <c r="J163" s="99"/>
      <c r="K163" s="99"/>
      <c r="L163" s="99"/>
      <c r="M163" s="99"/>
      <c r="N163" s="99"/>
      <c r="O163" s="99"/>
      <c r="P163" s="99"/>
      <c r="Q163" s="99"/>
      <c r="R163" s="99"/>
      <c r="S163" s="99"/>
      <c r="T163" s="99"/>
      <c r="U163" s="99"/>
      <c r="V163" s="99"/>
      <c r="W163" s="99"/>
      <c r="X163" s="99"/>
      <c r="Y163" s="99"/>
      <c r="Z163" s="66"/>
    </row>
    <row r="164" spans="1:26" ht="12.75" customHeight="1" x14ac:dyDescent="0.2">
      <c r="A164" s="118"/>
      <c r="B164" s="118"/>
      <c r="C164" s="99"/>
      <c r="D164" s="119"/>
      <c r="E164" s="99"/>
      <c r="F164" s="99"/>
      <c r="G164" s="99"/>
      <c r="H164" s="99"/>
      <c r="I164" s="99"/>
      <c r="J164" s="99"/>
      <c r="K164" s="99"/>
      <c r="L164" s="99"/>
      <c r="M164" s="99"/>
      <c r="N164" s="99"/>
      <c r="O164" s="99"/>
      <c r="P164" s="99"/>
      <c r="Q164" s="99"/>
      <c r="R164" s="99"/>
      <c r="S164" s="99"/>
      <c r="T164" s="99"/>
      <c r="U164" s="99"/>
      <c r="V164" s="99"/>
      <c r="W164" s="99"/>
      <c r="X164" s="99"/>
      <c r="Y164" s="99"/>
      <c r="Z164" s="66"/>
    </row>
    <row r="165" spans="1:26" ht="12.75" customHeight="1" x14ac:dyDescent="0.2">
      <c r="A165" s="118"/>
      <c r="B165" s="118"/>
      <c r="C165" s="99"/>
      <c r="D165" s="119"/>
      <c r="E165" s="99"/>
      <c r="F165" s="99"/>
      <c r="G165" s="99"/>
      <c r="H165" s="99"/>
      <c r="I165" s="99"/>
      <c r="J165" s="99"/>
      <c r="K165" s="99"/>
      <c r="L165" s="99"/>
      <c r="M165" s="99"/>
      <c r="N165" s="99"/>
      <c r="O165" s="99"/>
      <c r="P165" s="99"/>
      <c r="Q165" s="99"/>
      <c r="R165" s="99"/>
      <c r="S165" s="99"/>
      <c r="T165" s="99"/>
      <c r="U165" s="99"/>
      <c r="V165" s="99"/>
      <c r="W165" s="99"/>
      <c r="X165" s="99"/>
      <c r="Y165" s="99"/>
      <c r="Z165" s="66"/>
    </row>
    <row r="166" spans="1:26" ht="12.75" customHeight="1" x14ac:dyDescent="0.2">
      <c r="A166" s="118"/>
      <c r="B166" s="118"/>
      <c r="C166" s="99"/>
      <c r="D166" s="119"/>
      <c r="E166" s="99"/>
      <c r="F166" s="99"/>
      <c r="G166" s="99"/>
      <c r="H166" s="99"/>
      <c r="I166" s="99"/>
      <c r="J166" s="99"/>
      <c r="K166" s="99"/>
      <c r="L166" s="99"/>
      <c r="M166" s="99"/>
      <c r="N166" s="99"/>
      <c r="O166" s="99"/>
      <c r="P166" s="99"/>
      <c r="Q166" s="99"/>
      <c r="R166" s="99"/>
      <c r="S166" s="99"/>
      <c r="T166" s="99"/>
      <c r="U166" s="99"/>
      <c r="V166" s="99"/>
      <c r="W166" s="99"/>
      <c r="X166" s="99"/>
      <c r="Y166" s="99"/>
      <c r="Z166" s="66"/>
    </row>
    <row r="167" spans="1:26" ht="12.75" customHeight="1" x14ac:dyDescent="0.2">
      <c r="A167" s="118"/>
      <c r="B167" s="118"/>
      <c r="C167" s="99"/>
      <c r="D167" s="119"/>
      <c r="E167" s="99"/>
      <c r="F167" s="99"/>
      <c r="G167" s="99"/>
      <c r="H167" s="99"/>
      <c r="I167" s="99"/>
      <c r="J167" s="99"/>
      <c r="K167" s="99"/>
      <c r="L167" s="99"/>
      <c r="M167" s="99"/>
      <c r="N167" s="99"/>
      <c r="O167" s="99"/>
      <c r="P167" s="99"/>
      <c r="Q167" s="99"/>
      <c r="R167" s="99"/>
      <c r="S167" s="99"/>
      <c r="T167" s="99"/>
      <c r="U167" s="99"/>
      <c r="V167" s="99"/>
      <c r="W167" s="99"/>
      <c r="X167" s="99"/>
      <c r="Y167" s="99"/>
      <c r="Z167" s="66"/>
    </row>
    <row r="168" spans="1:26" ht="12.75" customHeight="1" x14ac:dyDescent="0.2">
      <c r="A168" s="118"/>
      <c r="B168" s="118"/>
      <c r="C168" s="99"/>
      <c r="D168" s="119"/>
      <c r="E168" s="99"/>
      <c r="F168" s="99"/>
      <c r="G168" s="99"/>
      <c r="H168" s="99"/>
      <c r="I168" s="99"/>
      <c r="J168" s="99"/>
      <c r="K168" s="99"/>
      <c r="L168" s="99"/>
      <c r="M168" s="99"/>
      <c r="N168" s="99"/>
      <c r="O168" s="99"/>
      <c r="P168" s="99"/>
      <c r="Q168" s="99"/>
      <c r="R168" s="99"/>
      <c r="S168" s="99"/>
      <c r="T168" s="99"/>
      <c r="U168" s="99"/>
      <c r="V168" s="99"/>
      <c r="W168" s="99"/>
      <c r="X168" s="99"/>
      <c r="Y168" s="99"/>
      <c r="Z168" s="66"/>
    </row>
    <row r="169" spans="1:26" ht="12.75" customHeight="1" x14ac:dyDescent="0.2">
      <c r="A169" s="118"/>
      <c r="B169" s="118"/>
      <c r="C169" s="99"/>
      <c r="D169" s="119"/>
      <c r="E169" s="99"/>
      <c r="F169" s="99"/>
      <c r="G169" s="99"/>
      <c r="H169" s="99"/>
      <c r="I169" s="99"/>
      <c r="J169" s="99"/>
      <c r="K169" s="99"/>
      <c r="L169" s="99"/>
      <c r="M169" s="99"/>
      <c r="N169" s="99"/>
      <c r="O169" s="99"/>
      <c r="P169" s="99"/>
      <c r="Q169" s="99"/>
      <c r="R169" s="99"/>
      <c r="S169" s="99"/>
      <c r="T169" s="99"/>
      <c r="U169" s="99"/>
      <c r="V169" s="99"/>
      <c r="W169" s="99"/>
      <c r="X169" s="99"/>
      <c r="Y169" s="99"/>
      <c r="Z169" s="66"/>
    </row>
    <row r="170" spans="1:26" ht="12.75" customHeight="1" x14ac:dyDescent="0.2">
      <c r="A170" s="118"/>
      <c r="B170" s="118"/>
      <c r="C170" s="99"/>
      <c r="D170" s="119"/>
      <c r="E170" s="99"/>
      <c r="F170" s="99"/>
      <c r="G170" s="99"/>
      <c r="H170" s="99"/>
      <c r="I170" s="99"/>
      <c r="J170" s="99"/>
      <c r="K170" s="99"/>
      <c r="L170" s="99"/>
      <c r="M170" s="99"/>
      <c r="N170" s="99"/>
      <c r="O170" s="99"/>
      <c r="P170" s="99"/>
      <c r="Q170" s="99"/>
      <c r="R170" s="99"/>
      <c r="S170" s="99"/>
      <c r="T170" s="99"/>
      <c r="U170" s="99"/>
      <c r="V170" s="99"/>
      <c r="W170" s="99"/>
      <c r="X170" s="99"/>
      <c r="Y170" s="99"/>
      <c r="Z170" s="66"/>
    </row>
    <row r="171" spans="1:26" ht="12.75" customHeight="1" x14ac:dyDescent="0.2">
      <c r="A171" s="118"/>
      <c r="B171" s="118"/>
      <c r="C171" s="99"/>
      <c r="D171" s="119"/>
      <c r="E171" s="99"/>
      <c r="F171" s="99"/>
      <c r="G171" s="99"/>
      <c r="H171" s="99"/>
      <c r="I171" s="99"/>
      <c r="J171" s="99"/>
      <c r="K171" s="99"/>
      <c r="L171" s="99"/>
      <c r="M171" s="99"/>
      <c r="N171" s="99"/>
      <c r="O171" s="99"/>
      <c r="P171" s="99"/>
      <c r="Q171" s="99"/>
      <c r="R171" s="99"/>
      <c r="S171" s="99"/>
      <c r="T171" s="99"/>
      <c r="U171" s="99"/>
      <c r="V171" s="99"/>
      <c r="W171" s="99"/>
      <c r="X171" s="99"/>
      <c r="Y171" s="99"/>
      <c r="Z171" s="66"/>
    </row>
    <row r="172" spans="1:26" ht="12.75" customHeight="1" x14ac:dyDescent="0.2">
      <c r="A172" s="118"/>
      <c r="B172" s="118"/>
      <c r="C172" s="99"/>
      <c r="D172" s="119"/>
      <c r="E172" s="99"/>
      <c r="F172" s="99"/>
      <c r="G172" s="99"/>
      <c r="H172" s="99"/>
      <c r="I172" s="99"/>
      <c r="J172" s="99"/>
      <c r="K172" s="99"/>
      <c r="L172" s="99"/>
      <c r="M172" s="99"/>
      <c r="N172" s="99"/>
      <c r="O172" s="99"/>
      <c r="P172" s="99"/>
      <c r="Q172" s="99"/>
      <c r="R172" s="99"/>
      <c r="S172" s="99"/>
      <c r="T172" s="99"/>
      <c r="U172" s="99"/>
      <c r="V172" s="99"/>
      <c r="W172" s="99"/>
      <c r="X172" s="99"/>
      <c r="Y172" s="99"/>
      <c r="Z172" s="66"/>
    </row>
    <row r="173" spans="1:26" ht="12.75" customHeight="1" x14ac:dyDescent="0.2">
      <c r="A173" s="118"/>
      <c r="B173" s="118"/>
      <c r="C173" s="99"/>
      <c r="D173" s="119"/>
      <c r="E173" s="99"/>
      <c r="F173" s="99"/>
      <c r="G173" s="99"/>
      <c r="H173" s="99"/>
      <c r="I173" s="99"/>
      <c r="J173" s="99"/>
      <c r="K173" s="99"/>
      <c r="L173" s="99"/>
      <c r="M173" s="99"/>
      <c r="N173" s="99"/>
      <c r="O173" s="99"/>
      <c r="P173" s="99"/>
      <c r="Q173" s="99"/>
      <c r="R173" s="99"/>
      <c r="S173" s="99"/>
      <c r="T173" s="99"/>
      <c r="U173" s="99"/>
      <c r="V173" s="99"/>
      <c r="W173" s="99"/>
      <c r="X173" s="99"/>
      <c r="Y173" s="99"/>
      <c r="Z173" s="66"/>
    </row>
    <row r="174" spans="1:26" ht="12.75" customHeight="1" x14ac:dyDescent="0.2">
      <c r="A174" s="118"/>
      <c r="B174" s="118"/>
      <c r="C174" s="99"/>
      <c r="D174" s="119"/>
      <c r="E174" s="99"/>
      <c r="F174" s="99"/>
      <c r="G174" s="99"/>
      <c r="H174" s="99"/>
      <c r="I174" s="99"/>
      <c r="J174" s="99"/>
      <c r="K174" s="99"/>
      <c r="L174" s="99"/>
      <c r="M174" s="99"/>
      <c r="N174" s="99"/>
      <c r="O174" s="99"/>
      <c r="P174" s="99"/>
      <c r="Q174" s="99"/>
      <c r="R174" s="99"/>
      <c r="S174" s="99"/>
      <c r="T174" s="99"/>
      <c r="U174" s="99"/>
      <c r="V174" s="99"/>
      <c r="W174" s="99"/>
      <c r="X174" s="99"/>
      <c r="Y174" s="99"/>
      <c r="Z174" s="66"/>
    </row>
    <row r="175" spans="1:26" ht="12.75" customHeight="1" x14ac:dyDescent="0.2">
      <c r="A175" s="118"/>
      <c r="B175" s="118"/>
      <c r="C175" s="99"/>
      <c r="D175" s="119"/>
      <c r="E175" s="99"/>
      <c r="F175" s="99"/>
      <c r="G175" s="99"/>
      <c r="H175" s="99"/>
      <c r="I175" s="99"/>
      <c r="J175" s="99"/>
      <c r="K175" s="99"/>
      <c r="L175" s="99"/>
      <c r="M175" s="99"/>
      <c r="N175" s="99"/>
      <c r="O175" s="99"/>
      <c r="P175" s="99"/>
      <c r="Q175" s="99"/>
      <c r="R175" s="99"/>
      <c r="S175" s="99"/>
      <c r="T175" s="99"/>
      <c r="U175" s="99"/>
      <c r="V175" s="99"/>
      <c r="W175" s="99"/>
      <c r="X175" s="99"/>
      <c r="Y175" s="99"/>
      <c r="Z175" s="66"/>
    </row>
    <row r="176" spans="1:26" ht="12.75" customHeight="1" x14ac:dyDescent="0.2">
      <c r="A176" s="118"/>
      <c r="B176" s="118"/>
      <c r="C176" s="99"/>
      <c r="D176" s="119"/>
      <c r="E176" s="99"/>
      <c r="F176" s="99"/>
      <c r="G176" s="99"/>
      <c r="H176" s="99"/>
      <c r="I176" s="99"/>
      <c r="J176" s="99"/>
      <c r="K176" s="99"/>
      <c r="L176" s="99"/>
      <c r="M176" s="99"/>
      <c r="N176" s="99"/>
      <c r="O176" s="99"/>
      <c r="P176" s="99"/>
      <c r="Q176" s="99"/>
      <c r="R176" s="99"/>
      <c r="S176" s="99"/>
      <c r="T176" s="99"/>
      <c r="U176" s="99"/>
      <c r="V176" s="99"/>
      <c r="W176" s="99"/>
      <c r="X176" s="99"/>
      <c r="Y176" s="99"/>
      <c r="Z176" s="66"/>
    </row>
    <row r="177" spans="1:26" ht="12.75" customHeight="1" x14ac:dyDescent="0.2">
      <c r="A177" s="118"/>
      <c r="B177" s="118"/>
      <c r="C177" s="99"/>
      <c r="D177" s="119"/>
      <c r="E177" s="99"/>
      <c r="F177" s="99"/>
      <c r="G177" s="99"/>
      <c r="H177" s="99"/>
      <c r="I177" s="99"/>
      <c r="J177" s="99"/>
      <c r="K177" s="99"/>
      <c r="L177" s="99"/>
      <c r="M177" s="99"/>
      <c r="N177" s="99"/>
      <c r="O177" s="99"/>
      <c r="P177" s="99"/>
      <c r="Q177" s="99"/>
      <c r="R177" s="99"/>
      <c r="S177" s="99"/>
      <c r="T177" s="99"/>
      <c r="U177" s="99"/>
      <c r="V177" s="99"/>
      <c r="W177" s="99"/>
      <c r="X177" s="99"/>
      <c r="Y177" s="99"/>
      <c r="Z177" s="66"/>
    </row>
    <row r="178" spans="1:26" ht="12.75" customHeight="1" x14ac:dyDescent="0.2">
      <c r="A178" s="118"/>
      <c r="B178" s="118"/>
      <c r="C178" s="99"/>
      <c r="D178" s="119"/>
      <c r="E178" s="99"/>
      <c r="F178" s="99"/>
      <c r="G178" s="99"/>
      <c r="H178" s="99"/>
      <c r="I178" s="99"/>
      <c r="J178" s="99"/>
      <c r="K178" s="99"/>
      <c r="L178" s="99"/>
      <c r="M178" s="99"/>
      <c r="N178" s="99"/>
      <c r="O178" s="99"/>
      <c r="P178" s="99"/>
      <c r="Q178" s="99"/>
      <c r="R178" s="99"/>
      <c r="S178" s="99"/>
      <c r="T178" s="99"/>
      <c r="U178" s="99"/>
      <c r="V178" s="99"/>
      <c r="W178" s="99"/>
      <c r="X178" s="99"/>
      <c r="Y178" s="99"/>
      <c r="Z178" s="66"/>
    </row>
    <row r="179" spans="1:26" ht="12.75" customHeight="1" x14ac:dyDescent="0.2">
      <c r="A179" s="118"/>
      <c r="B179" s="118"/>
      <c r="C179" s="99"/>
      <c r="D179" s="119"/>
      <c r="E179" s="99"/>
      <c r="F179" s="99"/>
      <c r="G179" s="99"/>
      <c r="H179" s="99"/>
      <c r="I179" s="99"/>
      <c r="J179" s="99"/>
      <c r="K179" s="99"/>
      <c r="L179" s="99"/>
      <c r="M179" s="99"/>
      <c r="N179" s="99"/>
      <c r="O179" s="99"/>
      <c r="P179" s="99"/>
      <c r="Q179" s="99"/>
      <c r="R179" s="99"/>
      <c r="S179" s="99"/>
      <c r="T179" s="99"/>
      <c r="U179" s="99"/>
      <c r="V179" s="99"/>
      <c r="W179" s="99"/>
      <c r="X179" s="99"/>
      <c r="Y179" s="99"/>
      <c r="Z179" s="66"/>
    </row>
    <row r="180" spans="1:26" ht="12.75" customHeight="1" x14ac:dyDescent="0.2">
      <c r="A180" s="118"/>
      <c r="B180" s="118"/>
      <c r="C180" s="99"/>
      <c r="D180" s="119"/>
      <c r="E180" s="99"/>
      <c r="F180" s="99"/>
      <c r="G180" s="99"/>
      <c r="H180" s="99"/>
      <c r="I180" s="99"/>
      <c r="J180" s="99"/>
      <c r="K180" s="99"/>
      <c r="L180" s="99"/>
      <c r="M180" s="99"/>
      <c r="N180" s="99"/>
      <c r="O180" s="99"/>
      <c r="P180" s="99"/>
      <c r="Q180" s="99"/>
      <c r="R180" s="99"/>
      <c r="S180" s="99"/>
      <c r="T180" s="99"/>
      <c r="U180" s="99"/>
      <c r="V180" s="99"/>
      <c r="W180" s="99"/>
      <c r="X180" s="99"/>
      <c r="Y180" s="99"/>
      <c r="Z180" s="66"/>
    </row>
    <row r="181" spans="1:26" ht="12.75" customHeight="1" x14ac:dyDescent="0.2">
      <c r="A181" s="118"/>
      <c r="B181" s="118"/>
      <c r="C181" s="99"/>
      <c r="D181" s="119"/>
      <c r="E181" s="99"/>
      <c r="F181" s="99"/>
      <c r="G181" s="99"/>
      <c r="H181" s="99"/>
      <c r="I181" s="99"/>
      <c r="J181" s="99"/>
      <c r="K181" s="99"/>
      <c r="L181" s="99"/>
      <c r="M181" s="99"/>
      <c r="N181" s="99"/>
      <c r="O181" s="99"/>
      <c r="P181" s="99"/>
      <c r="Q181" s="99"/>
      <c r="R181" s="99"/>
      <c r="S181" s="99"/>
      <c r="T181" s="99"/>
      <c r="U181" s="99"/>
      <c r="V181" s="99"/>
      <c r="W181" s="99"/>
      <c r="X181" s="99"/>
      <c r="Y181" s="99"/>
      <c r="Z181" s="66"/>
    </row>
    <row r="182" spans="1:26" ht="12.75" customHeight="1" x14ac:dyDescent="0.2">
      <c r="A182" s="118"/>
      <c r="B182" s="118"/>
      <c r="C182" s="99"/>
      <c r="D182" s="119"/>
      <c r="E182" s="99"/>
      <c r="F182" s="99"/>
      <c r="G182" s="99"/>
      <c r="H182" s="99"/>
      <c r="I182" s="99"/>
      <c r="J182" s="99"/>
      <c r="K182" s="99"/>
      <c r="L182" s="99"/>
      <c r="M182" s="99"/>
      <c r="N182" s="99"/>
      <c r="O182" s="99"/>
      <c r="P182" s="99"/>
      <c r="Q182" s="99"/>
      <c r="R182" s="99"/>
      <c r="S182" s="99"/>
      <c r="T182" s="99"/>
      <c r="U182" s="99"/>
      <c r="V182" s="99"/>
      <c r="W182" s="99"/>
      <c r="X182" s="99"/>
      <c r="Y182" s="99"/>
      <c r="Z182" s="66"/>
    </row>
    <row r="183" spans="1:26" ht="12.75" customHeight="1" x14ac:dyDescent="0.2">
      <c r="A183" s="118"/>
      <c r="B183" s="118"/>
      <c r="C183" s="99"/>
      <c r="D183" s="119"/>
      <c r="E183" s="99"/>
      <c r="F183" s="99"/>
      <c r="G183" s="99"/>
      <c r="H183" s="99"/>
      <c r="I183" s="99"/>
      <c r="J183" s="99"/>
      <c r="K183" s="99"/>
      <c r="L183" s="99"/>
      <c r="M183" s="99"/>
      <c r="N183" s="99"/>
      <c r="O183" s="99"/>
      <c r="P183" s="99"/>
      <c r="Q183" s="99"/>
      <c r="R183" s="99"/>
      <c r="S183" s="99"/>
      <c r="T183" s="99"/>
      <c r="U183" s="99"/>
      <c r="V183" s="99"/>
      <c r="W183" s="99"/>
      <c r="X183" s="99"/>
      <c r="Y183" s="99"/>
      <c r="Z183" s="66"/>
    </row>
    <row r="184" spans="1:26" ht="12.75" customHeight="1" x14ac:dyDescent="0.2">
      <c r="A184" s="118"/>
      <c r="B184" s="118"/>
      <c r="C184" s="99"/>
      <c r="D184" s="119"/>
      <c r="E184" s="99"/>
      <c r="F184" s="99"/>
      <c r="G184" s="99"/>
      <c r="H184" s="99"/>
      <c r="I184" s="99"/>
      <c r="J184" s="99"/>
      <c r="K184" s="99"/>
      <c r="L184" s="99"/>
      <c r="M184" s="99"/>
      <c r="N184" s="99"/>
      <c r="O184" s="99"/>
      <c r="P184" s="99"/>
      <c r="Q184" s="99"/>
      <c r="R184" s="99"/>
      <c r="S184" s="99"/>
      <c r="T184" s="99"/>
      <c r="U184" s="99"/>
      <c r="V184" s="99"/>
      <c r="W184" s="99"/>
      <c r="X184" s="99"/>
      <c r="Y184" s="99"/>
      <c r="Z184" s="66"/>
    </row>
    <row r="185" spans="1:26" ht="12.75" customHeight="1" x14ac:dyDescent="0.2">
      <c r="A185" s="118"/>
      <c r="B185" s="118"/>
      <c r="C185" s="99"/>
      <c r="D185" s="119"/>
      <c r="E185" s="99"/>
      <c r="F185" s="99"/>
      <c r="G185" s="99"/>
      <c r="H185" s="99"/>
      <c r="I185" s="99"/>
      <c r="J185" s="99"/>
      <c r="K185" s="99"/>
      <c r="L185" s="99"/>
      <c r="M185" s="99"/>
      <c r="N185" s="99"/>
      <c r="O185" s="99"/>
      <c r="P185" s="99"/>
      <c r="Q185" s="99"/>
      <c r="R185" s="99"/>
      <c r="S185" s="99"/>
      <c r="T185" s="99"/>
      <c r="U185" s="99"/>
      <c r="V185" s="99"/>
      <c r="W185" s="99"/>
      <c r="X185" s="99"/>
      <c r="Y185" s="99"/>
      <c r="Z185" s="66"/>
    </row>
    <row r="186" spans="1:26" ht="12.75" customHeight="1" x14ac:dyDescent="0.2">
      <c r="A186" s="118"/>
      <c r="B186" s="118"/>
      <c r="C186" s="99"/>
      <c r="D186" s="119"/>
      <c r="E186" s="99"/>
      <c r="F186" s="99"/>
      <c r="G186" s="99"/>
      <c r="H186" s="99"/>
      <c r="I186" s="99"/>
      <c r="J186" s="99"/>
      <c r="K186" s="99"/>
      <c r="L186" s="99"/>
      <c r="M186" s="99"/>
      <c r="N186" s="99"/>
      <c r="O186" s="99"/>
      <c r="P186" s="99"/>
      <c r="Q186" s="99"/>
      <c r="R186" s="99"/>
      <c r="S186" s="99"/>
      <c r="T186" s="99"/>
      <c r="U186" s="99"/>
      <c r="V186" s="99"/>
      <c r="W186" s="99"/>
      <c r="X186" s="99"/>
      <c r="Y186" s="99"/>
      <c r="Z186" s="66"/>
    </row>
    <row r="187" spans="1:26" ht="12.75" customHeight="1" x14ac:dyDescent="0.2">
      <c r="A187" s="118"/>
      <c r="B187" s="118"/>
      <c r="C187" s="99"/>
      <c r="D187" s="119"/>
      <c r="E187" s="99"/>
      <c r="F187" s="99"/>
      <c r="G187" s="99"/>
      <c r="H187" s="99"/>
      <c r="I187" s="99"/>
      <c r="J187" s="99"/>
      <c r="K187" s="99"/>
      <c r="L187" s="99"/>
      <c r="M187" s="99"/>
      <c r="N187" s="99"/>
      <c r="O187" s="99"/>
      <c r="P187" s="99"/>
      <c r="Q187" s="99"/>
      <c r="R187" s="99"/>
      <c r="S187" s="99"/>
      <c r="T187" s="99"/>
      <c r="U187" s="99"/>
      <c r="V187" s="99"/>
      <c r="W187" s="99"/>
      <c r="X187" s="99"/>
      <c r="Y187" s="99"/>
      <c r="Z187" s="66"/>
    </row>
    <row r="188" spans="1:26" ht="12.75" customHeight="1" x14ac:dyDescent="0.2">
      <c r="A188" s="118"/>
      <c r="B188" s="118"/>
      <c r="C188" s="99"/>
      <c r="D188" s="119"/>
      <c r="E188" s="99"/>
      <c r="F188" s="99"/>
      <c r="G188" s="99"/>
      <c r="H188" s="99"/>
      <c r="I188" s="99"/>
      <c r="J188" s="99"/>
      <c r="K188" s="99"/>
      <c r="L188" s="99"/>
      <c r="M188" s="99"/>
      <c r="N188" s="99"/>
      <c r="O188" s="99"/>
      <c r="P188" s="99"/>
      <c r="Q188" s="99"/>
      <c r="R188" s="99"/>
      <c r="S188" s="99"/>
      <c r="T188" s="99"/>
      <c r="U188" s="99"/>
      <c r="V188" s="99"/>
      <c r="W188" s="99"/>
      <c r="X188" s="99"/>
      <c r="Y188" s="99"/>
      <c r="Z188" s="66"/>
    </row>
    <row r="189" spans="1:26" ht="12.75" customHeight="1" x14ac:dyDescent="0.2">
      <c r="A189" s="118"/>
      <c r="B189" s="118"/>
      <c r="C189" s="99"/>
      <c r="D189" s="119"/>
      <c r="E189" s="99"/>
      <c r="F189" s="99"/>
      <c r="G189" s="99"/>
      <c r="H189" s="99"/>
      <c r="I189" s="99"/>
      <c r="J189" s="99"/>
      <c r="K189" s="99"/>
      <c r="L189" s="99"/>
      <c r="M189" s="99"/>
      <c r="N189" s="99"/>
      <c r="O189" s="99"/>
      <c r="P189" s="99"/>
      <c r="Q189" s="99"/>
      <c r="R189" s="99"/>
      <c r="S189" s="99"/>
      <c r="T189" s="99"/>
      <c r="U189" s="99"/>
      <c r="V189" s="99"/>
      <c r="W189" s="99"/>
      <c r="X189" s="99"/>
      <c r="Y189" s="99"/>
      <c r="Z189" s="66"/>
    </row>
    <row r="190" spans="1:26" ht="12.75" customHeight="1" x14ac:dyDescent="0.2">
      <c r="A190" s="118"/>
      <c r="B190" s="118"/>
      <c r="C190" s="99"/>
      <c r="D190" s="119"/>
      <c r="E190" s="99"/>
      <c r="F190" s="99"/>
      <c r="G190" s="99"/>
      <c r="H190" s="99"/>
      <c r="I190" s="99"/>
      <c r="J190" s="99"/>
      <c r="K190" s="99"/>
      <c r="L190" s="99"/>
      <c r="M190" s="99"/>
      <c r="N190" s="99"/>
      <c r="O190" s="99"/>
      <c r="P190" s="99"/>
      <c r="Q190" s="99"/>
      <c r="R190" s="99"/>
      <c r="S190" s="99"/>
      <c r="T190" s="99"/>
      <c r="U190" s="99"/>
      <c r="V190" s="99"/>
      <c r="W190" s="99"/>
      <c r="X190" s="99"/>
      <c r="Y190" s="99"/>
      <c r="Z190" s="66"/>
    </row>
    <row r="191" spans="1:26" ht="12.75" customHeight="1" x14ac:dyDescent="0.2">
      <c r="A191" s="118"/>
      <c r="B191" s="118"/>
      <c r="C191" s="99"/>
      <c r="D191" s="119"/>
      <c r="E191" s="99"/>
      <c r="F191" s="99"/>
      <c r="G191" s="99"/>
      <c r="H191" s="99"/>
      <c r="I191" s="99"/>
      <c r="J191" s="99"/>
      <c r="K191" s="99"/>
      <c r="L191" s="99"/>
      <c r="M191" s="99"/>
      <c r="N191" s="99"/>
      <c r="O191" s="99"/>
      <c r="P191" s="99"/>
      <c r="Q191" s="99"/>
      <c r="R191" s="99"/>
      <c r="S191" s="99"/>
      <c r="T191" s="99"/>
      <c r="U191" s="99"/>
      <c r="V191" s="99"/>
      <c r="W191" s="99"/>
      <c r="X191" s="99"/>
      <c r="Y191" s="99"/>
      <c r="Z191" s="66"/>
    </row>
    <row r="192" spans="1:26" ht="12.75" customHeight="1" x14ac:dyDescent="0.2">
      <c r="A192" s="118"/>
      <c r="B192" s="118"/>
      <c r="C192" s="99"/>
      <c r="D192" s="119"/>
      <c r="E192" s="99"/>
      <c r="F192" s="99"/>
      <c r="G192" s="99"/>
      <c r="H192" s="99"/>
      <c r="I192" s="99"/>
      <c r="J192" s="99"/>
      <c r="K192" s="99"/>
      <c r="L192" s="99"/>
      <c r="M192" s="99"/>
      <c r="N192" s="99"/>
      <c r="O192" s="99"/>
      <c r="P192" s="99"/>
      <c r="Q192" s="99"/>
      <c r="R192" s="99"/>
      <c r="S192" s="99"/>
      <c r="T192" s="99"/>
      <c r="U192" s="99"/>
      <c r="V192" s="99"/>
      <c r="W192" s="99"/>
      <c r="X192" s="99"/>
      <c r="Y192" s="99"/>
      <c r="Z192" s="66"/>
    </row>
    <row r="193" spans="1:26" ht="12.75" customHeight="1" x14ac:dyDescent="0.2">
      <c r="A193" s="118"/>
      <c r="B193" s="118"/>
      <c r="C193" s="99"/>
      <c r="D193" s="119"/>
      <c r="E193" s="99"/>
      <c r="F193" s="99"/>
      <c r="G193" s="99"/>
      <c r="H193" s="99"/>
      <c r="I193" s="99"/>
      <c r="J193" s="99"/>
      <c r="K193" s="99"/>
      <c r="L193" s="99"/>
      <c r="M193" s="99"/>
      <c r="N193" s="99"/>
      <c r="O193" s="99"/>
      <c r="P193" s="99"/>
      <c r="Q193" s="99"/>
      <c r="R193" s="99"/>
      <c r="S193" s="99"/>
      <c r="T193" s="99"/>
      <c r="U193" s="99"/>
      <c r="V193" s="99"/>
      <c r="W193" s="99"/>
      <c r="X193" s="99"/>
      <c r="Y193" s="99"/>
      <c r="Z193" s="66"/>
    </row>
    <row r="194" spans="1:26" ht="12.75" customHeight="1" x14ac:dyDescent="0.2">
      <c r="A194" s="118"/>
      <c r="B194" s="118"/>
      <c r="C194" s="99"/>
      <c r="D194" s="119"/>
      <c r="E194" s="99"/>
      <c r="F194" s="99"/>
      <c r="G194" s="99"/>
      <c r="H194" s="99"/>
      <c r="I194" s="99"/>
      <c r="J194" s="99"/>
      <c r="K194" s="99"/>
      <c r="L194" s="99"/>
      <c r="M194" s="99"/>
      <c r="N194" s="99"/>
      <c r="O194" s="99"/>
      <c r="P194" s="99"/>
      <c r="Q194" s="99"/>
      <c r="R194" s="99"/>
      <c r="S194" s="99"/>
      <c r="T194" s="99"/>
      <c r="U194" s="99"/>
      <c r="V194" s="99"/>
      <c r="W194" s="99"/>
      <c r="X194" s="99"/>
      <c r="Y194" s="99"/>
      <c r="Z194" s="66"/>
    </row>
    <row r="195" spans="1:26" ht="12.75" customHeight="1" x14ac:dyDescent="0.2">
      <c r="A195" s="118"/>
      <c r="B195" s="118"/>
      <c r="C195" s="99"/>
      <c r="D195" s="119"/>
      <c r="E195" s="99"/>
      <c r="F195" s="99"/>
      <c r="G195" s="99"/>
      <c r="H195" s="99"/>
      <c r="I195" s="99"/>
      <c r="J195" s="99"/>
      <c r="K195" s="99"/>
      <c r="L195" s="99"/>
      <c r="M195" s="99"/>
      <c r="N195" s="99"/>
      <c r="O195" s="99"/>
      <c r="P195" s="99"/>
      <c r="Q195" s="99"/>
      <c r="R195" s="99"/>
      <c r="S195" s="99"/>
      <c r="T195" s="99"/>
      <c r="U195" s="99"/>
      <c r="V195" s="99"/>
      <c r="W195" s="99"/>
      <c r="X195" s="99"/>
      <c r="Y195" s="99"/>
      <c r="Z195" s="66"/>
    </row>
    <row r="196" spans="1:26" ht="12.75" customHeight="1" x14ac:dyDescent="0.2">
      <c r="A196" s="118"/>
      <c r="B196" s="118"/>
      <c r="C196" s="99"/>
      <c r="D196" s="119"/>
      <c r="E196" s="99"/>
      <c r="F196" s="99"/>
      <c r="G196" s="99"/>
      <c r="H196" s="99"/>
      <c r="I196" s="99"/>
      <c r="J196" s="99"/>
      <c r="K196" s="99"/>
      <c r="L196" s="99"/>
      <c r="M196" s="99"/>
      <c r="N196" s="99"/>
      <c r="O196" s="99"/>
      <c r="P196" s="99"/>
      <c r="Q196" s="99"/>
      <c r="R196" s="99"/>
      <c r="S196" s="99"/>
      <c r="T196" s="99"/>
      <c r="U196" s="99"/>
      <c r="V196" s="99"/>
      <c r="W196" s="99"/>
      <c r="X196" s="99"/>
      <c r="Y196" s="99"/>
      <c r="Z196" s="66"/>
    </row>
    <row r="197" spans="1:26" ht="12.75" customHeight="1" x14ac:dyDescent="0.2">
      <c r="A197" s="118"/>
      <c r="B197" s="118"/>
      <c r="C197" s="99"/>
      <c r="D197" s="119"/>
      <c r="E197" s="99"/>
      <c r="F197" s="99"/>
      <c r="G197" s="99"/>
      <c r="H197" s="99"/>
      <c r="I197" s="99"/>
      <c r="J197" s="99"/>
      <c r="K197" s="99"/>
      <c r="L197" s="99"/>
      <c r="M197" s="99"/>
      <c r="N197" s="99"/>
      <c r="O197" s="99"/>
      <c r="P197" s="99"/>
      <c r="Q197" s="99"/>
      <c r="R197" s="99"/>
      <c r="S197" s="99"/>
      <c r="T197" s="99"/>
      <c r="U197" s="99"/>
      <c r="V197" s="99"/>
      <c r="W197" s="99"/>
      <c r="X197" s="99"/>
      <c r="Y197" s="99"/>
      <c r="Z197" s="66"/>
    </row>
    <row r="198" spans="1:26" ht="12.75" customHeight="1" x14ac:dyDescent="0.2">
      <c r="A198" s="118"/>
      <c r="B198" s="118"/>
      <c r="C198" s="99"/>
      <c r="D198" s="119"/>
      <c r="E198" s="99"/>
      <c r="F198" s="99"/>
      <c r="G198" s="99"/>
      <c r="H198" s="99"/>
      <c r="I198" s="99"/>
      <c r="J198" s="99"/>
      <c r="K198" s="99"/>
      <c r="L198" s="99"/>
      <c r="M198" s="99"/>
      <c r="N198" s="99"/>
      <c r="O198" s="99"/>
      <c r="P198" s="99"/>
      <c r="Q198" s="99"/>
      <c r="R198" s="99"/>
      <c r="S198" s="99"/>
      <c r="T198" s="99"/>
      <c r="U198" s="99"/>
      <c r="V198" s="99"/>
      <c r="W198" s="99"/>
      <c r="X198" s="99"/>
      <c r="Y198" s="99"/>
      <c r="Z198" s="66"/>
    </row>
    <row r="199" spans="1:26" ht="12.75" customHeight="1" x14ac:dyDescent="0.2">
      <c r="A199" s="118"/>
      <c r="B199" s="118"/>
      <c r="C199" s="99"/>
      <c r="D199" s="119"/>
      <c r="E199" s="99"/>
      <c r="F199" s="99"/>
      <c r="G199" s="99"/>
      <c r="H199" s="99"/>
      <c r="I199" s="99"/>
      <c r="J199" s="99"/>
      <c r="K199" s="99"/>
      <c r="L199" s="99"/>
      <c r="M199" s="99"/>
      <c r="N199" s="99"/>
      <c r="O199" s="99"/>
      <c r="P199" s="99"/>
      <c r="Q199" s="99"/>
      <c r="R199" s="99"/>
      <c r="S199" s="99"/>
      <c r="T199" s="99"/>
      <c r="U199" s="99"/>
      <c r="V199" s="99"/>
      <c r="W199" s="99"/>
      <c r="X199" s="99"/>
      <c r="Y199" s="99"/>
      <c r="Z199" s="66"/>
    </row>
    <row r="200" spans="1:26" ht="12.75" customHeight="1" x14ac:dyDescent="0.2">
      <c r="A200" s="118"/>
      <c r="B200" s="118"/>
      <c r="C200" s="99"/>
      <c r="D200" s="119"/>
      <c r="E200" s="99"/>
      <c r="F200" s="99"/>
      <c r="G200" s="99"/>
      <c r="H200" s="99"/>
      <c r="I200" s="99"/>
      <c r="J200" s="99"/>
      <c r="K200" s="99"/>
      <c r="L200" s="99"/>
      <c r="M200" s="99"/>
      <c r="N200" s="99"/>
      <c r="O200" s="99"/>
      <c r="P200" s="99"/>
      <c r="Q200" s="99"/>
      <c r="R200" s="99"/>
      <c r="S200" s="99"/>
      <c r="T200" s="99"/>
      <c r="U200" s="99"/>
      <c r="V200" s="99"/>
      <c r="W200" s="99"/>
      <c r="X200" s="99"/>
      <c r="Y200" s="99"/>
      <c r="Z200" s="66"/>
    </row>
    <row r="201" spans="1:26" ht="12.75" customHeight="1" x14ac:dyDescent="0.2">
      <c r="A201" s="118"/>
      <c r="B201" s="118"/>
      <c r="C201" s="99"/>
      <c r="D201" s="119"/>
      <c r="E201" s="99"/>
      <c r="F201" s="99"/>
      <c r="G201" s="99"/>
      <c r="H201" s="99"/>
      <c r="I201" s="99"/>
      <c r="J201" s="99"/>
      <c r="K201" s="99"/>
      <c r="L201" s="99"/>
      <c r="M201" s="99"/>
      <c r="N201" s="99"/>
      <c r="O201" s="99"/>
      <c r="P201" s="99"/>
      <c r="Q201" s="99"/>
      <c r="R201" s="99"/>
      <c r="S201" s="99"/>
      <c r="T201" s="99"/>
      <c r="U201" s="99"/>
      <c r="V201" s="99"/>
      <c r="W201" s="99"/>
      <c r="X201" s="99"/>
      <c r="Y201" s="99"/>
      <c r="Z201" s="66"/>
    </row>
    <row r="202" spans="1:26" ht="12.75" customHeight="1" x14ac:dyDescent="0.2">
      <c r="A202" s="118"/>
      <c r="B202" s="118"/>
      <c r="C202" s="99"/>
      <c r="D202" s="119"/>
      <c r="E202" s="99"/>
      <c r="F202" s="99"/>
      <c r="G202" s="99"/>
      <c r="H202" s="99"/>
      <c r="I202" s="99"/>
      <c r="J202" s="99"/>
      <c r="K202" s="99"/>
      <c r="L202" s="99"/>
      <c r="M202" s="99"/>
      <c r="N202" s="99"/>
      <c r="O202" s="99"/>
      <c r="P202" s="99"/>
      <c r="Q202" s="99"/>
      <c r="R202" s="99"/>
      <c r="S202" s="99"/>
      <c r="T202" s="99"/>
      <c r="U202" s="99"/>
      <c r="V202" s="99"/>
      <c r="W202" s="99"/>
      <c r="X202" s="99"/>
      <c r="Y202" s="99"/>
      <c r="Z202" s="66"/>
    </row>
    <row r="203" spans="1:26" ht="12.75" customHeight="1" x14ac:dyDescent="0.2">
      <c r="A203" s="118"/>
      <c r="B203" s="118"/>
      <c r="C203" s="99"/>
      <c r="D203" s="119"/>
      <c r="E203" s="99"/>
      <c r="F203" s="99"/>
      <c r="G203" s="99"/>
      <c r="H203" s="99"/>
      <c r="I203" s="99"/>
      <c r="J203" s="99"/>
      <c r="K203" s="99"/>
      <c r="L203" s="99"/>
      <c r="M203" s="99"/>
      <c r="N203" s="99"/>
      <c r="O203" s="99"/>
      <c r="P203" s="99"/>
      <c r="Q203" s="99"/>
      <c r="R203" s="99"/>
      <c r="S203" s="99"/>
      <c r="T203" s="99"/>
      <c r="U203" s="99"/>
      <c r="V203" s="99"/>
      <c r="W203" s="99"/>
      <c r="X203" s="99"/>
      <c r="Y203" s="99"/>
      <c r="Z203" s="66"/>
    </row>
    <row r="204" spans="1:26" ht="12.75" customHeight="1" x14ac:dyDescent="0.2">
      <c r="A204" s="118"/>
      <c r="B204" s="118"/>
      <c r="C204" s="99"/>
      <c r="D204" s="119"/>
      <c r="E204" s="99"/>
      <c r="F204" s="99"/>
      <c r="G204" s="99"/>
      <c r="H204" s="99"/>
      <c r="I204" s="99"/>
      <c r="J204" s="99"/>
      <c r="K204" s="99"/>
      <c r="L204" s="99"/>
      <c r="M204" s="99"/>
      <c r="N204" s="99"/>
      <c r="O204" s="99"/>
      <c r="P204" s="99"/>
      <c r="Q204" s="99"/>
      <c r="R204" s="99"/>
      <c r="S204" s="99"/>
      <c r="T204" s="99"/>
      <c r="U204" s="99"/>
      <c r="V204" s="99"/>
      <c r="W204" s="99"/>
      <c r="X204" s="99"/>
      <c r="Y204" s="99"/>
      <c r="Z204" s="66"/>
    </row>
    <row r="205" spans="1:26" ht="12.75" customHeight="1" x14ac:dyDescent="0.2">
      <c r="A205" s="118"/>
      <c r="B205" s="118"/>
      <c r="C205" s="99"/>
      <c r="D205" s="119"/>
      <c r="E205" s="99"/>
      <c r="F205" s="99"/>
      <c r="G205" s="99"/>
      <c r="H205" s="99"/>
      <c r="I205" s="99"/>
      <c r="J205" s="99"/>
      <c r="K205" s="99"/>
      <c r="L205" s="99"/>
      <c r="M205" s="99"/>
      <c r="N205" s="99"/>
      <c r="O205" s="99"/>
      <c r="P205" s="99"/>
      <c r="Q205" s="99"/>
      <c r="R205" s="99"/>
      <c r="S205" s="99"/>
      <c r="T205" s="99"/>
      <c r="U205" s="99"/>
      <c r="V205" s="99"/>
      <c r="W205" s="99"/>
      <c r="X205" s="99"/>
      <c r="Y205" s="99"/>
      <c r="Z205" s="66"/>
    </row>
    <row r="206" spans="1:26" ht="12.75" customHeight="1" x14ac:dyDescent="0.2">
      <c r="A206" s="118"/>
      <c r="B206" s="118"/>
      <c r="C206" s="99"/>
      <c r="D206" s="119"/>
      <c r="E206" s="99"/>
      <c r="F206" s="99"/>
      <c r="G206" s="99"/>
      <c r="H206" s="99"/>
      <c r="I206" s="99"/>
      <c r="J206" s="99"/>
      <c r="K206" s="99"/>
      <c r="L206" s="99"/>
      <c r="M206" s="99"/>
      <c r="N206" s="99"/>
      <c r="O206" s="99"/>
      <c r="P206" s="99"/>
      <c r="Q206" s="99"/>
      <c r="R206" s="99"/>
      <c r="S206" s="99"/>
      <c r="T206" s="99"/>
      <c r="U206" s="99"/>
      <c r="V206" s="99"/>
      <c r="W206" s="99"/>
      <c r="X206" s="99"/>
      <c r="Y206" s="99"/>
      <c r="Z206" s="66"/>
    </row>
    <row r="207" spans="1:26" ht="12.75" customHeight="1" x14ac:dyDescent="0.2">
      <c r="A207" s="118"/>
      <c r="B207" s="118"/>
      <c r="C207" s="99"/>
      <c r="D207" s="119"/>
      <c r="E207" s="99"/>
      <c r="F207" s="99"/>
      <c r="G207" s="99"/>
      <c r="H207" s="99"/>
      <c r="I207" s="99"/>
      <c r="J207" s="99"/>
      <c r="K207" s="99"/>
      <c r="L207" s="99"/>
      <c r="M207" s="99"/>
      <c r="N207" s="99"/>
      <c r="O207" s="99"/>
      <c r="P207" s="99"/>
      <c r="Q207" s="99"/>
      <c r="R207" s="99"/>
      <c r="S207" s="99"/>
      <c r="T207" s="99"/>
      <c r="U207" s="99"/>
      <c r="V207" s="99"/>
      <c r="W207" s="99"/>
      <c r="X207" s="99"/>
      <c r="Y207" s="99"/>
      <c r="Z207" s="66"/>
    </row>
    <row r="208" spans="1:26" ht="12.75" customHeight="1" x14ac:dyDescent="0.2">
      <c r="A208" s="118"/>
      <c r="B208" s="118"/>
      <c r="C208" s="99"/>
      <c r="D208" s="119"/>
      <c r="E208" s="99"/>
      <c r="F208" s="99"/>
      <c r="G208" s="99"/>
      <c r="H208" s="99"/>
      <c r="I208" s="99"/>
      <c r="J208" s="99"/>
      <c r="K208" s="99"/>
      <c r="L208" s="99"/>
      <c r="M208" s="99"/>
      <c r="N208" s="99"/>
      <c r="O208" s="99"/>
      <c r="P208" s="99"/>
      <c r="Q208" s="99"/>
      <c r="R208" s="99"/>
      <c r="S208" s="99"/>
      <c r="T208" s="99"/>
      <c r="U208" s="99"/>
      <c r="V208" s="99"/>
      <c r="W208" s="99"/>
      <c r="X208" s="99"/>
      <c r="Y208" s="99"/>
      <c r="Z208" s="66"/>
    </row>
    <row r="209" spans="1:26" ht="12.75" customHeight="1" x14ac:dyDescent="0.2">
      <c r="A209" s="118"/>
      <c r="B209" s="118"/>
      <c r="C209" s="99"/>
      <c r="D209" s="119"/>
      <c r="E209" s="99"/>
      <c r="F209" s="99"/>
      <c r="G209" s="99"/>
      <c r="H209" s="99"/>
      <c r="I209" s="99"/>
      <c r="J209" s="99"/>
      <c r="K209" s="99"/>
      <c r="L209" s="99"/>
      <c r="M209" s="99"/>
      <c r="N209" s="99"/>
      <c r="O209" s="99"/>
      <c r="P209" s="99"/>
      <c r="Q209" s="99"/>
      <c r="R209" s="99"/>
      <c r="S209" s="99"/>
      <c r="T209" s="99"/>
      <c r="U209" s="99"/>
      <c r="V209" s="99"/>
      <c r="W209" s="99"/>
      <c r="X209" s="99"/>
      <c r="Y209" s="99"/>
      <c r="Z209" s="66"/>
    </row>
    <row r="210" spans="1:26" ht="12.75" customHeight="1" x14ac:dyDescent="0.2">
      <c r="A210" s="118"/>
      <c r="B210" s="118"/>
      <c r="C210" s="99"/>
      <c r="D210" s="119"/>
      <c r="E210" s="99"/>
      <c r="F210" s="99"/>
      <c r="G210" s="99"/>
      <c r="H210" s="99"/>
      <c r="I210" s="99"/>
      <c r="J210" s="99"/>
      <c r="K210" s="99"/>
      <c r="L210" s="99"/>
      <c r="M210" s="99"/>
      <c r="N210" s="99"/>
      <c r="O210" s="99"/>
      <c r="P210" s="99"/>
      <c r="Q210" s="99"/>
      <c r="R210" s="99"/>
      <c r="S210" s="99"/>
      <c r="T210" s="99"/>
      <c r="U210" s="99"/>
      <c r="V210" s="99"/>
      <c r="W210" s="99"/>
      <c r="X210" s="99"/>
      <c r="Y210" s="99"/>
      <c r="Z210" s="66"/>
    </row>
    <row r="211" spans="1:26" ht="12.75" customHeight="1" x14ac:dyDescent="0.2">
      <c r="A211" s="118"/>
      <c r="B211" s="118"/>
      <c r="C211" s="99"/>
      <c r="D211" s="119"/>
      <c r="E211" s="99"/>
      <c r="F211" s="99"/>
      <c r="G211" s="99"/>
      <c r="H211" s="99"/>
      <c r="I211" s="99"/>
      <c r="J211" s="99"/>
      <c r="K211" s="99"/>
      <c r="L211" s="99"/>
      <c r="M211" s="99"/>
      <c r="N211" s="99"/>
      <c r="O211" s="99"/>
      <c r="P211" s="99"/>
      <c r="Q211" s="99"/>
      <c r="R211" s="99"/>
      <c r="S211" s="99"/>
      <c r="T211" s="99"/>
      <c r="U211" s="99"/>
      <c r="V211" s="99"/>
      <c r="W211" s="99"/>
      <c r="X211" s="99"/>
      <c r="Y211" s="99"/>
      <c r="Z211" s="66"/>
    </row>
    <row r="212" spans="1:26" ht="12.75" customHeight="1" x14ac:dyDescent="0.2">
      <c r="A212" s="118"/>
      <c r="B212" s="118"/>
      <c r="C212" s="99"/>
      <c r="D212" s="119"/>
      <c r="E212" s="99"/>
      <c r="F212" s="99"/>
      <c r="G212" s="99"/>
      <c r="H212" s="99"/>
      <c r="I212" s="99"/>
      <c r="J212" s="99"/>
      <c r="K212" s="99"/>
      <c r="L212" s="99"/>
      <c r="M212" s="99"/>
      <c r="N212" s="99"/>
      <c r="O212" s="99"/>
      <c r="P212" s="99"/>
      <c r="Q212" s="99"/>
      <c r="R212" s="99"/>
      <c r="S212" s="99"/>
      <c r="T212" s="99"/>
      <c r="U212" s="99"/>
      <c r="V212" s="99"/>
      <c r="W212" s="99"/>
      <c r="X212" s="99"/>
      <c r="Y212" s="99"/>
      <c r="Z212" s="66"/>
    </row>
    <row r="213" spans="1:26" ht="12.75" customHeight="1" x14ac:dyDescent="0.2">
      <c r="A213" s="118"/>
      <c r="B213" s="118"/>
      <c r="C213" s="99"/>
      <c r="D213" s="119"/>
      <c r="E213" s="99"/>
      <c r="F213" s="99"/>
      <c r="G213" s="99"/>
      <c r="H213" s="99"/>
      <c r="I213" s="99"/>
      <c r="J213" s="99"/>
      <c r="K213" s="99"/>
      <c r="L213" s="99"/>
      <c r="M213" s="99"/>
      <c r="N213" s="99"/>
      <c r="O213" s="99"/>
      <c r="P213" s="99"/>
      <c r="Q213" s="99"/>
      <c r="R213" s="99"/>
      <c r="S213" s="99"/>
      <c r="T213" s="99"/>
      <c r="U213" s="99"/>
      <c r="V213" s="99"/>
      <c r="W213" s="99"/>
      <c r="X213" s="99"/>
      <c r="Y213" s="99"/>
      <c r="Z213" s="66"/>
    </row>
    <row r="214" spans="1:26" ht="12.75" customHeight="1" x14ac:dyDescent="0.2">
      <c r="A214" s="118"/>
      <c r="B214" s="118"/>
      <c r="C214" s="99"/>
      <c r="D214" s="119"/>
      <c r="E214" s="99"/>
      <c r="F214" s="99"/>
      <c r="G214" s="99"/>
      <c r="H214" s="99"/>
      <c r="I214" s="99"/>
      <c r="J214" s="99"/>
      <c r="K214" s="99"/>
      <c r="L214" s="99"/>
      <c r="M214" s="99"/>
      <c r="N214" s="99"/>
      <c r="O214" s="99"/>
      <c r="P214" s="99"/>
      <c r="Q214" s="99"/>
      <c r="R214" s="99"/>
      <c r="S214" s="99"/>
      <c r="T214" s="99"/>
      <c r="U214" s="99"/>
      <c r="V214" s="99"/>
      <c r="W214" s="99"/>
      <c r="X214" s="99"/>
      <c r="Y214" s="99"/>
      <c r="Z214" s="66"/>
    </row>
    <row r="215" spans="1:26" ht="12.75" customHeight="1" x14ac:dyDescent="0.2">
      <c r="A215" s="118"/>
      <c r="B215" s="118"/>
      <c r="C215" s="99"/>
      <c r="D215" s="119"/>
      <c r="E215" s="99"/>
      <c r="F215" s="99"/>
      <c r="G215" s="99"/>
      <c r="H215" s="99"/>
      <c r="I215" s="99"/>
      <c r="J215" s="99"/>
      <c r="K215" s="99"/>
      <c r="L215" s="99"/>
      <c r="M215" s="99"/>
      <c r="N215" s="99"/>
      <c r="O215" s="99"/>
      <c r="P215" s="99"/>
      <c r="Q215" s="99"/>
      <c r="R215" s="99"/>
      <c r="S215" s="99"/>
      <c r="T215" s="99"/>
      <c r="U215" s="99"/>
      <c r="V215" s="99"/>
      <c r="W215" s="99"/>
      <c r="X215" s="99"/>
      <c r="Y215" s="99"/>
      <c r="Z215" s="66"/>
    </row>
    <row r="216" spans="1:26" ht="12.75" customHeight="1" x14ac:dyDescent="0.2">
      <c r="A216" s="118"/>
      <c r="B216" s="118"/>
      <c r="C216" s="99"/>
      <c r="D216" s="119"/>
      <c r="E216" s="99"/>
      <c r="F216" s="99"/>
      <c r="G216" s="99"/>
      <c r="H216" s="99"/>
      <c r="I216" s="99"/>
      <c r="J216" s="99"/>
      <c r="K216" s="99"/>
      <c r="L216" s="99"/>
      <c r="M216" s="99"/>
      <c r="N216" s="99"/>
      <c r="O216" s="99"/>
      <c r="P216" s="99"/>
      <c r="Q216" s="99"/>
      <c r="R216" s="99"/>
      <c r="S216" s="99"/>
      <c r="T216" s="99"/>
      <c r="U216" s="99"/>
      <c r="V216" s="99"/>
      <c r="W216" s="99"/>
      <c r="X216" s="99"/>
      <c r="Y216" s="99"/>
      <c r="Z216" s="66"/>
    </row>
    <row r="217" spans="1:26" ht="12.75" customHeight="1" x14ac:dyDescent="0.2">
      <c r="A217" s="118"/>
      <c r="B217" s="118"/>
      <c r="C217" s="99"/>
      <c r="D217" s="119"/>
      <c r="E217" s="99"/>
      <c r="F217" s="99"/>
      <c r="G217" s="99"/>
      <c r="H217" s="99"/>
      <c r="I217" s="99"/>
      <c r="J217" s="99"/>
      <c r="K217" s="99"/>
      <c r="L217" s="99"/>
      <c r="M217" s="99"/>
      <c r="N217" s="99"/>
      <c r="O217" s="99"/>
      <c r="P217" s="99"/>
      <c r="Q217" s="99"/>
      <c r="R217" s="99"/>
      <c r="S217" s="99"/>
      <c r="T217" s="99"/>
      <c r="U217" s="99"/>
      <c r="V217" s="99"/>
      <c r="W217" s="99"/>
      <c r="X217" s="99"/>
      <c r="Y217" s="99"/>
      <c r="Z217" s="66"/>
    </row>
    <row r="218" spans="1:26" ht="12.75" customHeight="1" x14ac:dyDescent="0.2">
      <c r="A218" s="118"/>
      <c r="B218" s="118"/>
      <c r="C218" s="99"/>
      <c r="D218" s="119"/>
      <c r="E218" s="99"/>
      <c r="F218" s="99"/>
      <c r="G218" s="99"/>
      <c r="H218" s="99"/>
      <c r="I218" s="99"/>
      <c r="J218" s="99"/>
      <c r="K218" s="99"/>
      <c r="L218" s="99"/>
      <c r="M218" s="99"/>
      <c r="N218" s="99"/>
      <c r="O218" s="99"/>
      <c r="P218" s="99"/>
      <c r="Q218" s="99"/>
      <c r="R218" s="99"/>
      <c r="S218" s="99"/>
      <c r="T218" s="99"/>
      <c r="U218" s="99"/>
      <c r="V218" s="99"/>
      <c r="W218" s="99"/>
      <c r="X218" s="99"/>
      <c r="Y218" s="99"/>
      <c r="Z218" s="66"/>
    </row>
    <row r="219" spans="1:26" ht="12.75" customHeight="1" x14ac:dyDescent="0.2">
      <c r="A219" s="118"/>
      <c r="B219" s="118"/>
      <c r="C219" s="99"/>
      <c r="D219" s="119"/>
      <c r="E219" s="99"/>
      <c r="F219" s="99"/>
      <c r="G219" s="99"/>
      <c r="H219" s="99"/>
      <c r="I219" s="99"/>
      <c r="J219" s="99"/>
      <c r="K219" s="99"/>
      <c r="L219" s="99"/>
      <c r="M219" s="99"/>
      <c r="N219" s="99"/>
      <c r="O219" s="99"/>
      <c r="P219" s="99"/>
      <c r="Q219" s="99"/>
      <c r="R219" s="99"/>
      <c r="S219" s="99"/>
      <c r="T219" s="99"/>
      <c r="U219" s="99"/>
      <c r="V219" s="99"/>
      <c r="W219" s="99"/>
      <c r="X219" s="99"/>
      <c r="Y219" s="99"/>
      <c r="Z219" s="66"/>
    </row>
    <row r="220" spans="1:26" ht="12.75" customHeight="1" x14ac:dyDescent="0.2">
      <c r="A220" s="118"/>
      <c r="B220" s="118"/>
      <c r="C220" s="99"/>
      <c r="D220" s="119"/>
      <c r="E220" s="99"/>
      <c r="F220" s="99"/>
      <c r="G220" s="99"/>
      <c r="H220" s="99"/>
      <c r="I220" s="99"/>
      <c r="J220" s="99"/>
      <c r="K220" s="99"/>
      <c r="L220" s="99"/>
      <c r="M220" s="99"/>
      <c r="N220" s="99"/>
      <c r="O220" s="99"/>
      <c r="P220" s="99"/>
      <c r="Q220" s="99"/>
      <c r="R220" s="99"/>
      <c r="S220" s="99"/>
      <c r="T220" s="99"/>
      <c r="U220" s="99"/>
      <c r="V220" s="99"/>
      <c r="W220" s="99"/>
      <c r="X220" s="99"/>
      <c r="Y220" s="99"/>
      <c r="Z220" s="66"/>
    </row>
    <row r="221" spans="1:26" ht="12.75" customHeight="1" x14ac:dyDescent="0.2">
      <c r="A221" s="118"/>
      <c r="B221" s="118"/>
      <c r="C221" s="99"/>
      <c r="D221" s="119"/>
      <c r="E221" s="99"/>
      <c r="F221" s="99"/>
      <c r="G221" s="99"/>
      <c r="H221" s="99"/>
      <c r="I221" s="99"/>
      <c r="J221" s="99"/>
      <c r="K221" s="99"/>
      <c r="L221" s="99"/>
      <c r="M221" s="99"/>
      <c r="N221" s="99"/>
      <c r="O221" s="99"/>
      <c r="P221" s="99"/>
      <c r="Q221" s="99"/>
      <c r="R221" s="99"/>
      <c r="S221" s="99"/>
      <c r="T221" s="99"/>
      <c r="U221" s="99"/>
      <c r="V221" s="99"/>
      <c r="W221" s="99"/>
      <c r="X221" s="99"/>
      <c r="Y221" s="99"/>
      <c r="Z221" s="66"/>
    </row>
    <row r="222" spans="1:26" ht="12.75" customHeight="1" x14ac:dyDescent="0.2">
      <c r="A222" s="118"/>
      <c r="B222" s="118"/>
      <c r="C222" s="99"/>
      <c r="D222" s="119"/>
      <c r="E222" s="99"/>
      <c r="F222" s="99"/>
      <c r="G222" s="99"/>
      <c r="H222" s="99"/>
      <c r="I222" s="99"/>
      <c r="J222" s="99"/>
      <c r="K222" s="99"/>
      <c r="L222" s="99"/>
      <c r="M222" s="99"/>
      <c r="N222" s="99"/>
      <c r="O222" s="99"/>
      <c r="P222" s="99"/>
      <c r="Q222" s="99"/>
      <c r="R222" s="99"/>
      <c r="S222" s="99"/>
      <c r="T222" s="99"/>
      <c r="U222" s="99"/>
      <c r="V222" s="99"/>
      <c r="W222" s="99"/>
      <c r="X222" s="99"/>
      <c r="Y222" s="99"/>
      <c r="Z222" s="66"/>
    </row>
    <row r="223" spans="1:26" ht="12.75" customHeight="1" x14ac:dyDescent="0.2">
      <c r="A223" s="118"/>
      <c r="B223" s="118"/>
      <c r="C223" s="99"/>
      <c r="D223" s="119"/>
      <c r="E223" s="99"/>
      <c r="F223" s="99"/>
      <c r="G223" s="99"/>
      <c r="H223" s="99"/>
      <c r="I223" s="99"/>
      <c r="J223" s="99"/>
      <c r="K223" s="99"/>
      <c r="L223" s="99"/>
      <c r="M223" s="99"/>
      <c r="N223" s="99"/>
      <c r="O223" s="99"/>
      <c r="P223" s="99"/>
      <c r="Q223" s="99"/>
      <c r="R223" s="99"/>
      <c r="S223" s="99"/>
      <c r="T223" s="99"/>
      <c r="U223" s="99"/>
      <c r="V223" s="99"/>
      <c r="W223" s="99"/>
      <c r="X223" s="99"/>
      <c r="Y223" s="99"/>
      <c r="Z223" s="66"/>
    </row>
    <row r="224" spans="1:26" ht="12.75" customHeight="1" x14ac:dyDescent="0.2">
      <c r="A224" s="118"/>
      <c r="B224" s="118"/>
      <c r="C224" s="99"/>
      <c r="D224" s="119"/>
      <c r="E224" s="99"/>
      <c r="F224" s="99"/>
      <c r="G224" s="99"/>
      <c r="H224" s="99"/>
      <c r="I224" s="99"/>
      <c r="J224" s="99"/>
      <c r="K224" s="99"/>
      <c r="L224" s="99"/>
      <c r="M224" s="99"/>
      <c r="N224" s="99"/>
      <c r="O224" s="99"/>
      <c r="P224" s="99"/>
      <c r="Q224" s="99"/>
      <c r="R224" s="99"/>
      <c r="S224" s="99"/>
      <c r="T224" s="99"/>
      <c r="U224" s="99"/>
      <c r="V224" s="99"/>
      <c r="W224" s="99"/>
      <c r="X224" s="99"/>
      <c r="Y224" s="99"/>
      <c r="Z224" s="66"/>
    </row>
    <row r="225" spans="1:26" ht="12.75" customHeight="1" x14ac:dyDescent="0.2">
      <c r="A225" s="118"/>
      <c r="B225" s="118"/>
      <c r="C225" s="99"/>
      <c r="D225" s="119"/>
      <c r="E225" s="99"/>
      <c r="F225" s="99"/>
      <c r="G225" s="99"/>
      <c r="H225" s="99"/>
      <c r="I225" s="99"/>
      <c r="J225" s="99"/>
      <c r="K225" s="99"/>
      <c r="L225" s="99"/>
      <c r="M225" s="99"/>
      <c r="N225" s="99"/>
      <c r="O225" s="99"/>
      <c r="P225" s="99"/>
      <c r="Q225" s="99"/>
      <c r="R225" s="99"/>
      <c r="S225" s="99"/>
      <c r="T225" s="99"/>
      <c r="U225" s="99"/>
      <c r="V225" s="99"/>
      <c r="W225" s="99"/>
      <c r="X225" s="99"/>
      <c r="Y225" s="99"/>
      <c r="Z225" s="66"/>
    </row>
    <row r="226" spans="1:26" ht="12.75" customHeight="1" x14ac:dyDescent="0.2">
      <c r="A226" s="118"/>
      <c r="B226" s="118"/>
      <c r="C226" s="99"/>
      <c r="D226" s="119"/>
      <c r="E226" s="99"/>
      <c r="F226" s="99"/>
      <c r="G226" s="99"/>
      <c r="H226" s="99"/>
      <c r="I226" s="99"/>
      <c r="J226" s="99"/>
      <c r="K226" s="99"/>
      <c r="L226" s="99"/>
      <c r="M226" s="99"/>
      <c r="N226" s="99"/>
      <c r="O226" s="99"/>
      <c r="P226" s="99"/>
      <c r="Q226" s="99"/>
      <c r="R226" s="99"/>
      <c r="S226" s="99"/>
      <c r="T226" s="99"/>
      <c r="U226" s="99"/>
      <c r="V226" s="99"/>
      <c r="W226" s="99"/>
      <c r="X226" s="99"/>
      <c r="Y226" s="99"/>
      <c r="Z226" s="66"/>
    </row>
    <row r="227" spans="1:26" ht="12.75" customHeight="1" x14ac:dyDescent="0.2">
      <c r="A227" s="118"/>
      <c r="B227" s="118"/>
      <c r="C227" s="99"/>
      <c r="D227" s="119"/>
      <c r="E227" s="99"/>
      <c r="F227" s="99"/>
      <c r="G227" s="99"/>
      <c r="H227" s="99"/>
      <c r="I227" s="99"/>
      <c r="J227" s="99"/>
      <c r="K227" s="99"/>
      <c r="L227" s="99"/>
      <c r="M227" s="99"/>
      <c r="N227" s="99"/>
      <c r="O227" s="99"/>
      <c r="P227" s="99"/>
      <c r="Q227" s="99"/>
      <c r="R227" s="99"/>
      <c r="S227" s="99"/>
      <c r="T227" s="99"/>
      <c r="U227" s="99"/>
      <c r="V227" s="99"/>
      <c r="W227" s="99"/>
      <c r="X227" s="99"/>
      <c r="Y227" s="99"/>
      <c r="Z227" s="66"/>
    </row>
    <row r="228" spans="1:26" ht="12.75" customHeight="1" x14ac:dyDescent="0.2">
      <c r="A228" s="118"/>
      <c r="B228" s="118"/>
      <c r="C228" s="99"/>
      <c r="D228" s="119"/>
      <c r="E228" s="99"/>
      <c r="F228" s="99"/>
      <c r="G228" s="99"/>
      <c r="H228" s="99"/>
      <c r="I228" s="99"/>
      <c r="J228" s="99"/>
      <c r="K228" s="99"/>
      <c r="L228" s="99"/>
      <c r="M228" s="99"/>
      <c r="N228" s="99"/>
      <c r="O228" s="99"/>
      <c r="P228" s="99"/>
      <c r="Q228" s="99"/>
      <c r="R228" s="99"/>
      <c r="S228" s="99"/>
      <c r="T228" s="99"/>
      <c r="U228" s="99"/>
      <c r="V228" s="99"/>
      <c r="W228" s="99"/>
      <c r="X228" s="99"/>
      <c r="Y228" s="99"/>
      <c r="Z228" s="66"/>
    </row>
    <row r="229" spans="1:26" ht="12.75" customHeight="1" x14ac:dyDescent="0.2">
      <c r="A229" s="118"/>
      <c r="B229" s="118"/>
      <c r="C229" s="99"/>
      <c r="D229" s="119"/>
      <c r="E229" s="99"/>
      <c r="F229" s="99"/>
      <c r="G229" s="99"/>
      <c r="H229" s="99"/>
      <c r="I229" s="99"/>
      <c r="J229" s="99"/>
      <c r="K229" s="99"/>
      <c r="L229" s="99"/>
      <c r="M229" s="99"/>
      <c r="N229" s="99"/>
      <c r="O229" s="99"/>
      <c r="P229" s="99"/>
      <c r="Q229" s="99"/>
      <c r="R229" s="99"/>
      <c r="S229" s="99"/>
      <c r="T229" s="99"/>
      <c r="U229" s="99"/>
      <c r="V229" s="99"/>
      <c r="W229" s="99"/>
      <c r="X229" s="99"/>
      <c r="Y229" s="99"/>
      <c r="Z229" s="66"/>
    </row>
    <row r="230" spans="1:26" ht="12.75" customHeight="1" x14ac:dyDescent="0.2">
      <c r="A230" s="118"/>
      <c r="B230" s="118"/>
      <c r="C230" s="99"/>
      <c r="D230" s="119"/>
      <c r="E230" s="99"/>
      <c r="F230" s="99"/>
      <c r="G230" s="99"/>
      <c r="H230" s="99"/>
      <c r="I230" s="99"/>
      <c r="J230" s="99"/>
      <c r="K230" s="99"/>
      <c r="L230" s="99"/>
      <c r="M230" s="99"/>
      <c r="N230" s="99"/>
      <c r="O230" s="99"/>
      <c r="P230" s="99"/>
      <c r="Q230" s="99"/>
      <c r="R230" s="99"/>
      <c r="S230" s="99"/>
      <c r="T230" s="99"/>
      <c r="U230" s="99"/>
      <c r="V230" s="99"/>
      <c r="W230" s="99"/>
      <c r="X230" s="99"/>
      <c r="Y230" s="99"/>
      <c r="Z230" s="66"/>
    </row>
    <row r="231" spans="1:26" ht="12.75" customHeight="1" x14ac:dyDescent="0.2">
      <c r="A231" s="118"/>
      <c r="B231" s="118"/>
      <c r="C231" s="99"/>
      <c r="D231" s="119"/>
      <c r="E231" s="99"/>
      <c r="F231" s="99"/>
      <c r="G231" s="99"/>
      <c r="H231" s="99"/>
      <c r="I231" s="99"/>
      <c r="J231" s="99"/>
      <c r="K231" s="99"/>
      <c r="L231" s="99"/>
      <c r="M231" s="99"/>
      <c r="N231" s="99"/>
      <c r="O231" s="99"/>
      <c r="P231" s="99"/>
      <c r="Q231" s="99"/>
      <c r="R231" s="99"/>
      <c r="S231" s="99"/>
      <c r="T231" s="99"/>
      <c r="U231" s="99"/>
      <c r="V231" s="99"/>
      <c r="W231" s="99"/>
      <c r="X231" s="99"/>
      <c r="Y231" s="99"/>
      <c r="Z231" s="66"/>
    </row>
    <row r="232" spans="1:26" ht="12.75" customHeight="1" x14ac:dyDescent="0.2">
      <c r="A232" s="118"/>
      <c r="B232" s="118"/>
      <c r="C232" s="99"/>
      <c r="D232" s="119"/>
      <c r="E232" s="99"/>
      <c r="F232" s="99"/>
      <c r="G232" s="99"/>
      <c r="H232" s="99"/>
      <c r="I232" s="99"/>
      <c r="J232" s="99"/>
      <c r="K232" s="99"/>
      <c r="L232" s="99"/>
      <c r="M232" s="99"/>
      <c r="N232" s="99"/>
      <c r="O232" s="99"/>
      <c r="P232" s="99"/>
      <c r="Q232" s="99"/>
      <c r="R232" s="99"/>
      <c r="S232" s="99"/>
      <c r="T232" s="99"/>
      <c r="U232" s="99"/>
      <c r="V232" s="99"/>
      <c r="W232" s="99"/>
      <c r="X232" s="99"/>
      <c r="Y232" s="99"/>
      <c r="Z232" s="66"/>
    </row>
    <row r="233" spans="1:26" ht="12.75" customHeight="1" x14ac:dyDescent="0.2">
      <c r="A233" s="118"/>
      <c r="B233" s="118"/>
      <c r="C233" s="99"/>
      <c r="D233" s="119"/>
      <c r="E233" s="99"/>
      <c r="F233" s="99"/>
      <c r="G233" s="99"/>
      <c r="H233" s="99"/>
      <c r="I233" s="99"/>
      <c r="J233" s="99"/>
      <c r="K233" s="99"/>
      <c r="L233" s="99"/>
      <c r="M233" s="99"/>
      <c r="N233" s="99"/>
      <c r="O233" s="99"/>
      <c r="P233" s="99"/>
      <c r="Q233" s="99"/>
      <c r="R233" s="99"/>
      <c r="S233" s="99"/>
      <c r="T233" s="99"/>
      <c r="U233" s="99"/>
      <c r="V233" s="99"/>
      <c r="W233" s="99"/>
      <c r="X233" s="99"/>
      <c r="Y233" s="99"/>
      <c r="Z233" s="66"/>
    </row>
    <row r="234" spans="1:26" ht="12.75" customHeight="1" x14ac:dyDescent="0.2">
      <c r="A234" s="118"/>
      <c r="B234" s="118"/>
      <c r="C234" s="99"/>
      <c r="D234" s="119"/>
      <c r="E234" s="99"/>
      <c r="F234" s="99"/>
      <c r="G234" s="99"/>
      <c r="H234" s="99"/>
      <c r="I234" s="99"/>
      <c r="J234" s="99"/>
      <c r="K234" s="99"/>
      <c r="L234" s="99"/>
      <c r="M234" s="99"/>
      <c r="N234" s="99"/>
      <c r="O234" s="99"/>
      <c r="P234" s="99"/>
      <c r="Q234" s="99"/>
      <c r="R234" s="99"/>
      <c r="S234" s="99"/>
      <c r="T234" s="99"/>
      <c r="U234" s="99"/>
      <c r="V234" s="99"/>
      <c r="W234" s="99"/>
      <c r="X234" s="99"/>
      <c r="Y234" s="99"/>
      <c r="Z234" s="66"/>
    </row>
    <row r="235" spans="1:26" ht="12.75" customHeight="1" x14ac:dyDescent="0.2">
      <c r="A235" s="118"/>
      <c r="B235" s="118"/>
      <c r="C235" s="99"/>
      <c r="D235" s="119"/>
      <c r="E235" s="99"/>
      <c r="F235" s="99"/>
      <c r="G235" s="99"/>
      <c r="H235" s="99"/>
      <c r="I235" s="99"/>
      <c r="J235" s="99"/>
      <c r="K235" s="99"/>
      <c r="L235" s="99"/>
      <c r="M235" s="99"/>
      <c r="N235" s="99"/>
      <c r="O235" s="99"/>
      <c r="P235" s="99"/>
      <c r="Q235" s="99"/>
      <c r="R235" s="99"/>
      <c r="S235" s="99"/>
      <c r="T235" s="99"/>
      <c r="U235" s="99"/>
      <c r="V235" s="99"/>
      <c r="W235" s="99"/>
      <c r="X235" s="99"/>
      <c r="Y235" s="99"/>
      <c r="Z235" s="66"/>
    </row>
    <row r="236" spans="1:26" ht="12.75" customHeight="1" x14ac:dyDescent="0.2">
      <c r="A236" s="118"/>
      <c r="B236" s="118"/>
      <c r="C236" s="99"/>
      <c r="D236" s="119"/>
      <c r="E236" s="99"/>
      <c r="F236" s="99"/>
      <c r="G236" s="99"/>
      <c r="H236" s="99"/>
      <c r="I236" s="99"/>
      <c r="J236" s="99"/>
      <c r="K236" s="99"/>
      <c r="L236" s="99"/>
      <c r="M236" s="99"/>
      <c r="N236" s="99"/>
      <c r="O236" s="99"/>
      <c r="P236" s="99"/>
      <c r="Q236" s="99"/>
      <c r="R236" s="99"/>
      <c r="S236" s="99"/>
      <c r="T236" s="99"/>
      <c r="U236" s="99"/>
      <c r="V236" s="99"/>
      <c r="W236" s="99"/>
      <c r="X236" s="99"/>
      <c r="Y236" s="99"/>
      <c r="Z236" s="66"/>
    </row>
    <row r="237" spans="1:26" ht="12.75" customHeight="1" x14ac:dyDescent="0.2">
      <c r="A237" s="118"/>
      <c r="B237" s="118"/>
      <c r="C237" s="99"/>
      <c r="D237" s="119"/>
      <c r="E237" s="99"/>
      <c r="F237" s="99"/>
      <c r="G237" s="99"/>
      <c r="H237" s="99"/>
      <c r="I237" s="99"/>
      <c r="J237" s="99"/>
      <c r="K237" s="99"/>
      <c r="L237" s="99"/>
      <c r="M237" s="99"/>
      <c r="N237" s="99"/>
      <c r="O237" s="99"/>
      <c r="P237" s="99"/>
      <c r="Q237" s="99"/>
      <c r="R237" s="99"/>
      <c r="S237" s="99"/>
      <c r="T237" s="99"/>
      <c r="U237" s="99"/>
      <c r="V237" s="99"/>
      <c r="W237" s="99"/>
      <c r="X237" s="99"/>
      <c r="Y237" s="99"/>
      <c r="Z237" s="66"/>
    </row>
    <row r="238" spans="1:26" ht="12.75" customHeight="1" x14ac:dyDescent="0.2">
      <c r="A238" s="118"/>
      <c r="B238" s="118"/>
      <c r="C238" s="99"/>
      <c r="D238" s="119"/>
      <c r="E238" s="99"/>
      <c r="F238" s="99"/>
      <c r="G238" s="99"/>
      <c r="H238" s="99"/>
      <c r="I238" s="99"/>
      <c r="J238" s="99"/>
      <c r="K238" s="99"/>
      <c r="L238" s="99"/>
      <c r="M238" s="99"/>
      <c r="N238" s="99"/>
      <c r="O238" s="99"/>
      <c r="P238" s="99"/>
      <c r="Q238" s="99"/>
      <c r="R238" s="99"/>
      <c r="S238" s="99"/>
      <c r="T238" s="99"/>
      <c r="U238" s="99"/>
      <c r="V238" s="99"/>
      <c r="W238" s="99"/>
      <c r="X238" s="99"/>
      <c r="Y238" s="99"/>
      <c r="Z238" s="66"/>
    </row>
    <row r="239" spans="1:26" ht="12.75" customHeight="1" x14ac:dyDescent="0.2">
      <c r="A239" s="118"/>
      <c r="B239" s="118"/>
      <c r="C239" s="99"/>
      <c r="D239" s="119"/>
      <c r="E239" s="99"/>
      <c r="F239" s="99"/>
      <c r="G239" s="99"/>
      <c r="H239" s="99"/>
      <c r="I239" s="99"/>
      <c r="J239" s="99"/>
      <c r="K239" s="99"/>
      <c r="L239" s="99"/>
      <c r="M239" s="99"/>
      <c r="N239" s="99"/>
      <c r="O239" s="99"/>
      <c r="P239" s="99"/>
      <c r="Q239" s="99"/>
      <c r="R239" s="99"/>
      <c r="S239" s="99"/>
      <c r="T239" s="99"/>
      <c r="U239" s="99"/>
      <c r="V239" s="99"/>
      <c r="W239" s="99"/>
      <c r="X239" s="99"/>
      <c r="Y239" s="99"/>
      <c r="Z239" s="66"/>
    </row>
    <row r="240" spans="1:26" ht="12.75" customHeight="1" x14ac:dyDescent="0.2">
      <c r="A240" s="118"/>
      <c r="B240" s="118"/>
      <c r="C240" s="99"/>
      <c r="D240" s="119"/>
      <c r="E240" s="99"/>
      <c r="F240" s="99"/>
      <c r="G240" s="99"/>
      <c r="H240" s="99"/>
      <c r="I240" s="99"/>
      <c r="J240" s="99"/>
      <c r="K240" s="99"/>
      <c r="L240" s="99"/>
      <c r="M240" s="99"/>
      <c r="N240" s="99"/>
      <c r="O240" s="99"/>
      <c r="P240" s="99"/>
      <c r="Q240" s="99"/>
      <c r="R240" s="99"/>
      <c r="S240" s="99"/>
      <c r="T240" s="99"/>
      <c r="U240" s="99"/>
      <c r="V240" s="99"/>
      <c r="W240" s="99"/>
      <c r="X240" s="99"/>
      <c r="Y240" s="99"/>
      <c r="Z240" s="66"/>
    </row>
    <row r="241" spans="1:26" ht="12.75" customHeight="1" x14ac:dyDescent="0.2">
      <c r="A241" s="118"/>
      <c r="B241" s="118"/>
      <c r="C241" s="99"/>
      <c r="D241" s="119"/>
      <c r="E241" s="99"/>
      <c r="F241" s="99"/>
      <c r="G241" s="99"/>
      <c r="H241" s="99"/>
      <c r="I241" s="99"/>
      <c r="J241" s="99"/>
      <c r="K241" s="99"/>
      <c r="L241" s="99"/>
      <c r="M241" s="99"/>
      <c r="N241" s="99"/>
      <c r="O241" s="99"/>
      <c r="P241" s="99"/>
      <c r="Q241" s="99"/>
      <c r="R241" s="99"/>
      <c r="S241" s="99"/>
      <c r="T241" s="99"/>
      <c r="U241" s="99"/>
      <c r="V241" s="99"/>
      <c r="W241" s="99"/>
      <c r="X241" s="99"/>
      <c r="Y241" s="99"/>
      <c r="Z241" s="66"/>
    </row>
    <row r="242" spans="1:26" ht="12.75" customHeight="1" x14ac:dyDescent="0.2">
      <c r="A242" s="118"/>
      <c r="B242" s="118"/>
      <c r="C242" s="99"/>
      <c r="D242" s="119"/>
      <c r="E242" s="99"/>
      <c r="F242" s="99"/>
      <c r="G242" s="99"/>
      <c r="H242" s="99"/>
      <c r="I242" s="99"/>
      <c r="J242" s="99"/>
      <c r="K242" s="99"/>
      <c r="L242" s="99"/>
      <c r="M242" s="99"/>
      <c r="N242" s="99"/>
      <c r="O242" s="99"/>
      <c r="P242" s="99"/>
      <c r="Q242" s="99"/>
      <c r="R242" s="99"/>
      <c r="S242" s="99"/>
      <c r="T242" s="99"/>
      <c r="U242" s="99"/>
      <c r="V242" s="99"/>
      <c r="W242" s="99"/>
      <c r="X242" s="99"/>
      <c r="Y242" s="99"/>
      <c r="Z242" s="66"/>
    </row>
    <row r="243" spans="1:26" ht="12.75" customHeight="1" x14ac:dyDescent="0.2">
      <c r="A243" s="118"/>
      <c r="B243" s="118"/>
      <c r="C243" s="99"/>
      <c r="D243" s="119"/>
      <c r="E243" s="99"/>
      <c r="F243" s="99"/>
      <c r="G243" s="99"/>
      <c r="H243" s="99"/>
      <c r="I243" s="99"/>
      <c r="J243" s="99"/>
      <c r="K243" s="99"/>
      <c r="L243" s="99"/>
      <c r="M243" s="99"/>
      <c r="N243" s="99"/>
      <c r="O243" s="99"/>
      <c r="P243" s="99"/>
      <c r="Q243" s="99"/>
      <c r="R243" s="99"/>
      <c r="S243" s="99"/>
      <c r="T243" s="99"/>
      <c r="U243" s="99"/>
      <c r="V243" s="99"/>
      <c r="W243" s="99"/>
      <c r="X243" s="99"/>
      <c r="Y243" s="99"/>
      <c r="Z243" s="66"/>
    </row>
    <row r="244" spans="1:26" ht="12.75" customHeight="1" x14ac:dyDescent="0.2">
      <c r="A244" s="118"/>
      <c r="B244" s="118"/>
      <c r="C244" s="99"/>
      <c r="D244" s="119"/>
      <c r="E244" s="99"/>
      <c r="F244" s="99"/>
      <c r="G244" s="99"/>
      <c r="H244" s="99"/>
      <c r="I244" s="99"/>
      <c r="J244" s="99"/>
      <c r="K244" s="99"/>
      <c r="L244" s="99"/>
      <c r="M244" s="99"/>
      <c r="N244" s="99"/>
      <c r="O244" s="99"/>
      <c r="P244" s="99"/>
      <c r="Q244" s="99"/>
      <c r="R244" s="99"/>
      <c r="S244" s="99"/>
      <c r="T244" s="99"/>
      <c r="U244" s="99"/>
      <c r="V244" s="99"/>
      <c r="W244" s="99"/>
      <c r="X244" s="99"/>
      <c r="Y244" s="99"/>
      <c r="Z244" s="66"/>
    </row>
    <row r="245" spans="1:26" ht="12.75" customHeight="1" x14ac:dyDescent="0.2">
      <c r="A245" s="118"/>
      <c r="B245" s="118"/>
      <c r="C245" s="99"/>
      <c r="D245" s="119"/>
      <c r="E245" s="99"/>
      <c r="F245" s="99"/>
      <c r="G245" s="99"/>
      <c r="H245" s="99"/>
      <c r="I245" s="99"/>
      <c r="J245" s="99"/>
      <c r="K245" s="99"/>
      <c r="L245" s="99"/>
      <c r="M245" s="99"/>
      <c r="N245" s="99"/>
      <c r="O245" s="99"/>
      <c r="P245" s="99"/>
      <c r="Q245" s="99"/>
      <c r="R245" s="99"/>
      <c r="S245" s="99"/>
      <c r="T245" s="99"/>
      <c r="U245" s="99"/>
      <c r="V245" s="99"/>
      <c r="W245" s="99"/>
      <c r="X245" s="99"/>
      <c r="Y245" s="99"/>
      <c r="Z245" s="66"/>
    </row>
    <row r="246" spans="1:26" ht="12.75" customHeight="1" x14ac:dyDescent="0.2">
      <c r="A246" s="118"/>
      <c r="B246" s="118"/>
      <c r="C246" s="99"/>
      <c r="D246" s="119"/>
      <c r="E246" s="99"/>
      <c r="F246" s="99"/>
      <c r="G246" s="99"/>
      <c r="H246" s="99"/>
      <c r="I246" s="99"/>
      <c r="J246" s="99"/>
      <c r="K246" s="99"/>
      <c r="L246" s="99"/>
      <c r="M246" s="99"/>
      <c r="N246" s="99"/>
      <c r="O246" s="99"/>
      <c r="P246" s="99"/>
      <c r="Q246" s="99"/>
      <c r="R246" s="99"/>
      <c r="S246" s="99"/>
      <c r="T246" s="99"/>
      <c r="U246" s="99"/>
      <c r="V246" s="99"/>
      <c r="W246" s="99"/>
      <c r="X246" s="99"/>
      <c r="Y246" s="99"/>
      <c r="Z246" s="66"/>
    </row>
    <row r="247" spans="1:26" ht="12.75" customHeight="1" x14ac:dyDescent="0.2">
      <c r="A247" s="118"/>
      <c r="B247" s="118"/>
      <c r="C247" s="99"/>
      <c r="D247" s="119"/>
      <c r="E247" s="99"/>
      <c r="F247" s="99"/>
      <c r="G247" s="99"/>
      <c r="H247" s="99"/>
      <c r="I247" s="99"/>
      <c r="J247" s="99"/>
      <c r="K247" s="99"/>
      <c r="L247" s="99"/>
      <c r="M247" s="99"/>
      <c r="N247" s="99"/>
      <c r="O247" s="99"/>
      <c r="P247" s="99"/>
      <c r="Q247" s="99"/>
      <c r="R247" s="99"/>
      <c r="S247" s="99"/>
      <c r="T247" s="99"/>
      <c r="U247" s="99"/>
      <c r="V247" s="99"/>
      <c r="W247" s="99"/>
      <c r="X247" s="99"/>
      <c r="Y247" s="99"/>
      <c r="Z247" s="66"/>
    </row>
    <row r="248" spans="1:26" ht="12.75" customHeight="1" x14ac:dyDescent="0.2">
      <c r="A248" s="118"/>
      <c r="B248" s="118"/>
      <c r="C248" s="99"/>
      <c r="D248" s="119"/>
      <c r="E248" s="99"/>
      <c r="F248" s="99"/>
      <c r="G248" s="99"/>
      <c r="H248" s="99"/>
      <c r="I248" s="99"/>
      <c r="J248" s="99"/>
      <c r="K248" s="99"/>
      <c r="L248" s="99"/>
      <c r="M248" s="99"/>
      <c r="N248" s="99"/>
      <c r="O248" s="99"/>
      <c r="P248" s="99"/>
      <c r="Q248" s="99"/>
      <c r="R248" s="99"/>
      <c r="S248" s="99"/>
      <c r="T248" s="99"/>
      <c r="U248" s="99"/>
      <c r="V248" s="99"/>
      <c r="W248" s="99"/>
      <c r="X248" s="99"/>
      <c r="Y248" s="99"/>
      <c r="Z248" s="66"/>
    </row>
    <row r="249" spans="1:26" ht="12.75" customHeight="1" x14ac:dyDescent="0.2">
      <c r="A249" s="118"/>
      <c r="B249" s="118"/>
      <c r="C249" s="99"/>
      <c r="D249" s="119"/>
      <c r="E249" s="99"/>
      <c r="F249" s="99"/>
      <c r="G249" s="99"/>
      <c r="H249" s="99"/>
      <c r="I249" s="99"/>
      <c r="J249" s="99"/>
      <c r="K249" s="99"/>
      <c r="L249" s="99"/>
      <c r="M249" s="99"/>
      <c r="N249" s="99"/>
      <c r="O249" s="99"/>
      <c r="P249" s="99"/>
      <c r="Q249" s="99"/>
      <c r="R249" s="99"/>
      <c r="S249" s="99"/>
      <c r="T249" s="99"/>
      <c r="U249" s="99"/>
      <c r="V249" s="99"/>
      <c r="W249" s="99"/>
      <c r="X249" s="99"/>
      <c r="Y249" s="99"/>
      <c r="Z249" s="66"/>
    </row>
    <row r="250" spans="1:26" ht="12.75" customHeight="1" x14ac:dyDescent="0.2">
      <c r="A250" s="118"/>
      <c r="B250" s="118"/>
      <c r="C250" s="99"/>
      <c r="D250" s="119"/>
      <c r="E250" s="99"/>
      <c r="F250" s="99"/>
      <c r="G250" s="99"/>
      <c r="H250" s="99"/>
      <c r="I250" s="99"/>
      <c r="J250" s="99"/>
      <c r="K250" s="99"/>
      <c r="L250" s="99"/>
      <c r="M250" s="99"/>
      <c r="N250" s="99"/>
      <c r="O250" s="99"/>
      <c r="P250" s="99"/>
      <c r="Q250" s="99"/>
      <c r="R250" s="99"/>
      <c r="S250" s="99"/>
      <c r="T250" s="99"/>
      <c r="U250" s="99"/>
      <c r="V250" s="99"/>
      <c r="W250" s="99"/>
      <c r="X250" s="99"/>
      <c r="Y250" s="99"/>
      <c r="Z250" s="66"/>
    </row>
    <row r="251" spans="1:26" ht="12.75" customHeight="1" x14ac:dyDescent="0.2">
      <c r="A251" s="118"/>
      <c r="B251" s="118"/>
      <c r="C251" s="99"/>
      <c r="D251" s="119"/>
      <c r="E251" s="99"/>
      <c r="F251" s="99"/>
      <c r="G251" s="99"/>
      <c r="H251" s="99"/>
      <c r="I251" s="99"/>
      <c r="J251" s="99"/>
      <c r="K251" s="99"/>
      <c r="L251" s="99"/>
      <c r="M251" s="99"/>
      <c r="N251" s="99"/>
      <c r="O251" s="99"/>
      <c r="P251" s="99"/>
      <c r="Q251" s="99"/>
      <c r="R251" s="99"/>
      <c r="S251" s="99"/>
      <c r="T251" s="99"/>
      <c r="U251" s="99"/>
      <c r="V251" s="99"/>
      <c r="W251" s="99"/>
      <c r="X251" s="99"/>
      <c r="Y251" s="99"/>
      <c r="Z251" s="66"/>
    </row>
    <row r="252" spans="1:26" ht="12.75" customHeight="1" x14ac:dyDescent="0.2">
      <c r="A252" s="118"/>
      <c r="B252" s="118"/>
      <c r="C252" s="99"/>
      <c r="D252" s="119"/>
      <c r="E252" s="99"/>
      <c r="F252" s="99"/>
      <c r="G252" s="99"/>
      <c r="H252" s="99"/>
      <c r="I252" s="99"/>
      <c r="J252" s="99"/>
      <c r="K252" s="99"/>
      <c r="L252" s="99"/>
      <c r="M252" s="99"/>
      <c r="N252" s="99"/>
      <c r="O252" s="99"/>
      <c r="P252" s="99"/>
      <c r="Q252" s="99"/>
      <c r="R252" s="99"/>
      <c r="S252" s="99"/>
      <c r="T252" s="99"/>
      <c r="U252" s="99"/>
      <c r="V252" s="99"/>
      <c r="W252" s="99"/>
      <c r="X252" s="99"/>
      <c r="Y252" s="99"/>
      <c r="Z252" s="66"/>
    </row>
    <row r="253" spans="1:26" ht="12.75" customHeight="1" x14ac:dyDescent="0.2">
      <c r="A253" s="118"/>
      <c r="B253" s="118"/>
      <c r="C253" s="99"/>
      <c r="D253" s="119"/>
      <c r="E253" s="99"/>
      <c r="F253" s="99"/>
      <c r="G253" s="99"/>
      <c r="H253" s="99"/>
      <c r="I253" s="99"/>
      <c r="J253" s="99"/>
      <c r="K253" s="99"/>
      <c r="L253" s="99"/>
      <c r="M253" s="99"/>
      <c r="N253" s="99"/>
      <c r="O253" s="99"/>
      <c r="P253" s="99"/>
      <c r="Q253" s="99"/>
      <c r="R253" s="99"/>
      <c r="S253" s="99"/>
      <c r="T253" s="99"/>
      <c r="U253" s="99"/>
      <c r="V253" s="99"/>
      <c r="W253" s="99"/>
      <c r="X253" s="99"/>
      <c r="Y253" s="99"/>
      <c r="Z253" s="66"/>
    </row>
    <row r="254" spans="1:26" ht="12.75" customHeight="1" x14ac:dyDescent="0.2">
      <c r="A254" s="118"/>
      <c r="B254" s="118"/>
      <c r="C254" s="99"/>
      <c r="D254" s="119"/>
      <c r="E254" s="99"/>
      <c r="F254" s="99"/>
      <c r="G254" s="99"/>
      <c r="H254" s="99"/>
      <c r="I254" s="99"/>
      <c r="J254" s="99"/>
      <c r="K254" s="99"/>
      <c r="L254" s="99"/>
      <c r="M254" s="99"/>
      <c r="N254" s="99"/>
      <c r="O254" s="99"/>
      <c r="P254" s="99"/>
      <c r="Q254" s="99"/>
      <c r="R254" s="99"/>
      <c r="S254" s="99"/>
      <c r="T254" s="99"/>
      <c r="U254" s="99"/>
      <c r="V254" s="99"/>
      <c r="W254" s="99"/>
      <c r="X254" s="99"/>
      <c r="Y254" s="99"/>
      <c r="Z254" s="66"/>
    </row>
    <row r="255" spans="1:26" ht="12.75" customHeight="1" x14ac:dyDescent="0.2">
      <c r="A255" s="118"/>
      <c r="B255" s="118"/>
      <c r="C255" s="99"/>
      <c r="D255" s="119"/>
      <c r="E255" s="99"/>
      <c r="F255" s="99"/>
      <c r="G255" s="99"/>
      <c r="H255" s="99"/>
      <c r="I255" s="99"/>
      <c r="J255" s="99"/>
      <c r="K255" s="99"/>
      <c r="L255" s="99"/>
      <c r="M255" s="99"/>
      <c r="N255" s="99"/>
      <c r="O255" s="99"/>
      <c r="P255" s="99"/>
      <c r="Q255" s="99"/>
      <c r="R255" s="99"/>
      <c r="S255" s="99"/>
      <c r="T255" s="99"/>
      <c r="U255" s="99"/>
      <c r="V255" s="99"/>
      <c r="W255" s="99"/>
      <c r="X255" s="99"/>
      <c r="Y255" s="99"/>
      <c r="Z255" s="66"/>
    </row>
    <row r="256" spans="1:26" ht="12.75" customHeight="1" x14ac:dyDescent="0.2">
      <c r="A256" s="118"/>
      <c r="B256" s="118"/>
      <c r="C256" s="99"/>
      <c r="D256" s="119"/>
      <c r="E256" s="99"/>
      <c r="F256" s="99"/>
      <c r="G256" s="99"/>
      <c r="H256" s="99"/>
      <c r="I256" s="99"/>
      <c r="J256" s="99"/>
      <c r="K256" s="99"/>
      <c r="L256" s="99"/>
      <c r="M256" s="99"/>
      <c r="N256" s="99"/>
      <c r="O256" s="99"/>
      <c r="P256" s="99"/>
      <c r="Q256" s="99"/>
      <c r="R256" s="99"/>
      <c r="S256" s="99"/>
      <c r="T256" s="99"/>
      <c r="U256" s="99"/>
      <c r="V256" s="99"/>
      <c r="W256" s="99"/>
      <c r="X256" s="99"/>
      <c r="Y256" s="99"/>
      <c r="Z256" s="66"/>
    </row>
    <row r="257" spans="1:26" ht="12.75" customHeight="1" x14ac:dyDescent="0.2">
      <c r="A257" s="118"/>
      <c r="B257" s="118"/>
      <c r="C257" s="99"/>
      <c r="D257" s="119"/>
      <c r="E257" s="99"/>
      <c r="F257" s="99"/>
      <c r="G257" s="99"/>
      <c r="H257" s="99"/>
      <c r="I257" s="99"/>
      <c r="J257" s="99"/>
      <c r="K257" s="99"/>
      <c r="L257" s="99"/>
      <c r="M257" s="99"/>
      <c r="N257" s="99"/>
      <c r="O257" s="99"/>
      <c r="P257" s="99"/>
      <c r="Q257" s="99"/>
      <c r="R257" s="99"/>
      <c r="S257" s="99"/>
      <c r="T257" s="99"/>
      <c r="U257" s="99"/>
      <c r="V257" s="99"/>
      <c r="W257" s="99"/>
      <c r="X257" s="99"/>
      <c r="Y257" s="99"/>
      <c r="Z257" s="66"/>
    </row>
    <row r="258" spans="1:26" ht="12.75" customHeight="1" x14ac:dyDescent="0.2">
      <c r="A258" s="118"/>
      <c r="B258" s="118"/>
      <c r="C258" s="99"/>
      <c r="D258" s="119"/>
      <c r="E258" s="99"/>
      <c r="F258" s="99"/>
      <c r="G258" s="99"/>
      <c r="H258" s="99"/>
      <c r="I258" s="99"/>
      <c r="J258" s="99"/>
      <c r="K258" s="99"/>
      <c r="L258" s="99"/>
      <c r="M258" s="99"/>
      <c r="N258" s="99"/>
      <c r="O258" s="99"/>
      <c r="P258" s="99"/>
      <c r="Q258" s="99"/>
      <c r="R258" s="99"/>
      <c r="S258" s="99"/>
      <c r="T258" s="99"/>
      <c r="U258" s="99"/>
      <c r="V258" s="99"/>
      <c r="W258" s="99"/>
      <c r="X258" s="99"/>
      <c r="Y258" s="99"/>
      <c r="Z258" s="66"/>
    </row>
    <row r="259" spans="1:26" ht="12.75" customHeight="1" x14ac:dyDescent="0.2">
      <c r="A259" s="118"/>
      <c r="B259" s="118"/>
      <c r="C259" s="99"/>
      <c r="D259" s="119"/>
      <c r="E259" s="99"/>
      <c r="F259" s="99"/>
      <c r="G259" s="99"/>
      <c r="H259" s="99"/>
      <c r="I259" s="99"/>
      <c r="J259" s="99"/>
      <c r="K259" s="99"/>
      <c r="L259" s="99"/>
      <c r="M259" s="99"/>
      <c r="N259" s="99"/>
      <c r="O259" s="99"/>
      <c r="P259" s="99"/>
      <c r="Q259" s="99"/>
      <c r="R259" s="99"/>
      <c r="S259" s="99"/>
      <c r="T259" s="99"/>
      <c r="U259" s="99"/>
      <c r="V259" s="99"/>
      <c r="W259" s="99"/>
      <c r="X259" s="99"/>
      <c r="Y259" s="99"/>
      <c r="Z259" s="66"/>
    </row>
    <row r="260" spans="1:26" ht="12.75" customHeight="1" x14ac:dyDescent="0.2">
      <c r="A260" s="118"/>
      <c r="B260" s="118"/>
      <c r="C260" s="99"/>
      <c r="D260" s="119"/>
      <c r="E260" s="99"/>
      <c r="F260" s="99"/>
      <c r="G260" s="99"/>
      <c r="H260" s="99"/>
      <c r="I260" s="99"/>
      <c r="J260" s="99"/>
      <c r="K260" s="99"/>
      <c r="L260" s="99"/>
      <c r="M260" s="99"/>
      <c r="N260" s="99"/>
      <c r="O260" s="99"/>
      <c r="P260" s="99"/>
      <c r="Q260" s="99"/>
      <c r="R260" s="99"/>
      <c r="S260" s="99"/>
      <c r="T260" s="99"/>
      <c r="U260" s="99"/>
      <c r="V260" s="99"/>
      <c r="W260" s="99"/>
      <c r="X260" s="99"/>
      <c r="Y260" s="99"/>
      <c r="Z260" s="66"/>
    </row>
    <row r="261" spans="1:26" ht="12.75" customHeight="1" x14ac:dyDescent="0.2">
      <c r="A261" s="118"/>
      <c r="B261" s="118"/>
      <c r="C261" s="99"/>
      <c r="D261" s="119"/>
      <c r="E261" s="99"/>
      <c r="F261" s="99"/>
      <c r="G261" s="99"/>
      <c r="H261" s="99"/>
      <c r="I261" s="99"/>
      <c r="J261" s="99"/>
      <c r="K261" s="99"/>
      <c r="L261" s="99"/>
      <c r="M261" s="99"/>
      <c r="N261" s="99"/>
      <c r="O261" s="99"/>
      <c r="P261" s="99"/>
      <c r="Q261" s="99"/>
      <c r="R261" s="99"/>
      <c r="S261" s="99"/>
      <c r="T261" s="99"/>
      <c r="U261" s="99"/>
      <c r="V261" s="99"/>
      <c r="W261" s="99"/>
      <c r="X261" s="99"/>
      <c r="Y261" s="99"/>
      <c r="Z261" s="66"/>
    </row>
    <row r="262" spans="1:26" ht="12.75" customHeight="1" x14ac:dyDescent="0.2">
      <c r="A262" s="118"/>
      <c r="B262" s="118"/>
      <c r="C262" s="99"/>
      <c r="D262" s="119"/>
      <c r="E262" s="99"/>
      <c r="F262" s="99"/>
      <c r="G262" s="99"/>
      <c r="H262" s="99"/>
      <c r="I262" s="99"/>
      <c r="J262" s="99"/>
      <c r="K262" s="99"/>
      <c r="L262" s="99"/>
      <c r="M262" s="99"/>
      <c r="N262" s="99"/>
      <c r="O262" s="99"/>
      <c r="P262" s="99"/>
      <c r="Q262" s="99"/>
      <c r="R262" s="99"/>
      <c r="S262" s="99"/>
      <c r="T262" s="99"/>
      <c r="U262" s="99"/>
      <c r="V262" s="99"/>
      <c r="W262" s="99"/>
      <c r="X262" s="99"/>
      <c r="Y262" s="99"/>
      <c r="Z262" s="66"/>
    </row>
    <row r="263" spans="1:26" ht="12.75" customHeight="1" x14ac:dyDescent="0.2">
      <c r="A263" s="118"/>
      <c r="B263" s="118"/>
      <c r="C263" s="99"/>
      <c r="D263" s="119"/>
      <c r="E263" s="99"/>
      <c r="F263" s="99"/>
      <c r="G263" s="99"/>
      <c r="H263" s="99"/>
      <c r="I263" s="99"/>
      <c r="J263" s="99"/>
      <c r="K263" s="99"/>
      <c r="L263" s="99"/>
      <c r="M263" s="99"/>
      <c r="N263" s="99"/>
      <c r="O263" s="99"/>
      <c r="P263" s="99"/>
      <c r="Q263" s="99"/>
      <c r="R263" s="99"/>
      <c r="S263" s="99"/>
      <c r="T263" s="99"/>
      <c r="U263" s="99"/>
      <c r="V263" s="99"/>
      <c r="W263" s="99"/>
      <c r="X263" s="99"/>
      <c r="Y263" s="99"/>
      <c r="Z263" s="66"/>
    </row>
    <row r="264" spans="1:26" ht="12.75" customHeight="1" x14ac:dyDescent="0.2">
      <c r="A264" s="118"/>
      <c r="B264" s="118"/>
      <c r="C264" s="99"/>
      <c r="D264" s="119"/>
      <c r="E264" s="99"/>
      <c r="F264" s="99"/>
      <c r="G264" s="99"/>
      <c r="H264" s="99"/>
      <c r="I264" s="99"/>
      <c r="J264" s="99"/>
      <c r="K264" s="99"/>
      <c r="L264" s="99"/>
      <c r="M264" s="99"/>
      <c r="N264" s="99"/>
      <c r="O264" s="99"/>
      <c r="P264" s="99"/>
      <c r="Q264" s="99"/>
      <c r="R264" s="99"/>
      <c r="S264" s="99"/>
      <c r="T264" s="99"/>
      <c r="U264" s="99"/>
      <c r="V264" s="99"/>
      <c r="W264" s="99"/>
      <c r="X264" s="99"/>
      <c r="Y264" s="99"/>
      <c r="Z264" s="66"/>
    </row>
    <row r="265" spans="1:26" ht="12.75" customHeight="1" x14ac:dyDescent="0.2">
      <c r="A265" s="118"/>
      <c r="B265" s="118"/>
      <c r="C265" s="99"/>
      <c r="D265" s="119"/>
      <c r="E265" s="99"/>
      <c r="F265" s="99"/>
      <c r="G265" s="99"/>
      <c r="H265" s="99"/>
      <c r="I265" s="99"/>
      <c r="J265" s="99"/>
      <c r="K265" s="99"/>
      <c r="L265" s="99"/>
      <c r="M265" s="99"/>
      <c r="N265" s="99"/>
      <c r="O265" s="99"/>
      <c r="P265" s="99"/>
      <c r="Q265" s="99"/>
      <c r="R265" s="99"/>
      <c r="S265" s="99"/>
      <c r="T265" s="99"/>
      <c r="U265" s="99"/>
      <c r="V265" s="99"/>
      <c r="W265" s="99"/>
      <c r="X265" s="99"/>
      <c r="Y265" s="99"/>
      <c r="Z265" s="66"/>
    </row>
    <row r="266" spans="1:26" ht="12.75" customHeight="1" x14ac:dyDescent="0.2">
      <c r="A266" s="118"/>
      <c r="B266" s="118"/>
      <c r="C266" s="99"/>
      <c r="D266" s="119"/>
      <c r="E266" s="99"/>
      <c r="F266" s="99"/>
      <c r="G266" s="99"/>
      <c r="H266" s="99"/>
      <c r="I266" s="99"/>
      <c r="J266" s="99"/>
      <c r="K266" s="99"/>
      <c r="L266" s="99"/>
      <c r="M266" s="99"/>
      <c r="N266" s="99"/>
      <c r="O266" s="99"/>
      <c r="P266" s="99"/>
      <c r="Q266" s="99"/>
      <c r="R266" s="99"/>
      <c r="S266" s="99"/>
      <c r="T266" s="99"/>
      <c r="U266" s="99"/>
      <c r="V266" s="99"/>
      <c r="W266" s="99"/>
      <c r="X266" s="99"/>
      <c r="Y266" s="99"/>
      <c r="Z266" s="66"/>
    </row>
    <row r="267" spans="1:26" ht="12.75" customHeight="1" x14ac:dyDescent="0.2">
      <c r="A267" s="118"/>
      <c r="B267" s="118"/>
      <c r="C267" s="99"/>
      <c r="D267" s="119"/>
      <c r="E267" s="99"/>
      <c r="F267" s="99"/>
      <c r="G267" s="99"/>
      <c r="H267" s="99"/>
      <c r="I267" s="99"/>
      <c r="J267" s="99"/>
      <c r="K267" s="99"/>
      <c r="L267" s="99"/>
      <c r="M267" s="99"/>
      <c r="N267" s="99"/>
      <c r="O267" s="99"/>
      <c r="P267" s="99"/>
      <c r="Q267" s="99"/>
      <c r="R267" s="99"/>
      <c r="S267" s="99"/>
      <c r="T267" s="99"/>
      <c r="U267" s="99"/>
      <c r="V267" s="99"/>
      <c r="W267" s="99"/>
      <c r="X267" s="99"/>
      <c r="Y267" s="99"/>
      <c r="Z267" s="66"/>
    </row>
    <row r="268" spans="1:26" ht="12.75" customHeight="1" x14ac:dyDescent="0.2"/>
    <row r="269" spans="1:26" ht="12.75" customHeight="1" x14ac:dyDescent="0.2"/>
    <row r="270" spans="1:26" ht="12.75" customHeight="1" x14ac:dyDescent="0.2"/>
    <row r="271" spans="1:26" ht="12.75" customHeight="1" x14ac:dyDescent="0.2"/>
    <row r="272" spans="1:26"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sheetData>
  <mergeCells count="16">
    <mergeCell ref="A5:C5"/>
    <mergeCell ref="A6:C6"/>
    <mergeCell ref="C51:F51"/>
    <mergeCell ref="C72:F72"/>
    <mergeCell ref="A7:C7"/>
    <mergeCell ref="A8:C8"/>
    <mergeCell ref="A9:C9"/>
    <mergeCell ref="C10:G10"/>
    <mergeCell ref="C30:F30"/>
    <mergeCell ref="C31:G31"/>
    <mergeCell ref="C52:G52"/>
    <mergeCell ref="A1:G1"/>
    <mergeCell ref="C2:D2"/>
    <mergeCell ref="F2:G2"/>
    <mergeCell ref="C3:G3"/>
    <mergeCell ref="A4:C4"/>
  </mergeCells>
  <pageMargins left="0.70866141732283472" right="0.70866141732283472" top="0.74803149606299213" bottom="0.74803149606299213" header="0" footer="0"/>
  <pageSetup paperSize="9" scale="42" fitToHeight="0" orientation="landscape" r:id="rId1"/>
  <headerFooter>
    <oddFooter>&amp;RPÁGINA &amp;P DE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00000"/>
    <pageSetUpPr fitToPage="1"/>
  </sheetPr>
  <dimension ref="A1:Z946"/>
  <sheetViews>
    <sheetView showGridLines="0" topLeftCell="A37" workbookViewId="0">
      <selection activeCell="A31" sqref="A31:G51"/>
    </sheetView>
  </sheetViews>
  <sheetFormatPr defaultColWidth="12.5703125" defaultRowHeight="15" customHeight="1" outlineLevelRow="1" x14ac:dyDescent="0.2"/>
  <cols>
    <col min="1" max="1" width="11.7109375" customWidth="1"/>
    <col min="2" max="2" width="13.42578125" customWidth="1"/>
    <col min="3" max="3" width="101" customWidth="1"/>
    <col min="4" max="4" width="6.42578125" customWidth="1"/>
    <col min="5" max="5" width="10.5703125" customWidth="1"/>
    <col min="6" max="6" width="9.42578125" customWidth="1"/>
    <col min="7" max="7" width="13.140625" customWidth="1"/>
    <col min="8" max="8" width="2.85546875" customWidth="1"/>
    <col min="9" max="25" width="8" customWidth="1"/>
    <col min="26" max="26" width="14.42578125" customWidth="1"/>
  </cols>
  <sheetData>
    <row r="1" spans="1:26" ht="12.75" customHeight="1" x14ac:dyDescent="0.2">
      <c r="A1" s="396" t="s">
        <v>131</v>
      </c>
      <c r="B1" s="384"/>
      <c r="C1" s="384"/>
      <c r="D1" s="384"/>
      <c r="E1" s="384"/>
      <c r="F1" s="384"/>
      <c r="G1" s="385"/>
      <c r="H1" s="92"/>
      <c r="I1" s="93"/>
      <c r="J1" s="93"/>
      <c r="K1" s="93"/>
      <c r="L1" s="93"/>
      <c r="M1" s="93"/>
      <c r="N1" s="93"/>
      <c r="O1" s="93"/>
      <c r="P1" s="93"/>
      <c r="Q1" s="93"/>
      <c r="R1" s="93"/>
      <c r="S1" s="93"/>
      <c r="T1" s="93"/>
      <c r="U1" s="93"/>
      <c r="V1" s="93"/>
      <c r="W1" s="93"/>
      <c r="X1" s="93"/>
      <c r="Y1" s="93"/>
      <c r="Z1" s="66"/>
    </row>
    <row r="2" spans="1:26" ht="12.75" customHeight="1" x14ac:dyDescent="0.2">
      <c r="A2" s="94"/>
      <c r="B2" s="95"/>
      <c r="C2" s="418" t="str">
        <f>Resumo!$A$5</f>
        <v>DATA-BASE: SINAPI 05/2024, SABESP 05/2024 ( L.S.: 88,52% | B.D.I.: 26,98%),  Ata de Registro nº84/2024, cotação de mercado</v>
      </c>
      <c r="D2" s="372"/>
      <c r="E2" s="93"/>
      <c r="F2" s="419"/>
      <c r="G2" s="387"/>
      <c r="H2" s="93"/>
      <c r="I2" s="96"/>
      <c r="J2" s="93"/>
      <c r="K2" s="93"/>
      <c r="L2" s="93"/>
      <c r="M2" s="93"/>
      <c r="N2" s="93"/>
      <c r="O2" s="93"/>
      <c r="P2" s="93"/>
      <c r="Q2" s="93"/>
      <c r="R2" s="93"/>
      <c r="S2" s="93"/>
      <c r="T2" s="93"/>
      <c r="U2" s="93"/>
      <c r="V2" s="93"/>
      <c r="W2" s="93"/>
      <c r="X2" s="93"/>
      <c r="Y2" s="93"/>
      <c r="Z2" s="66"/>
    </row>
    <row r="3" spans="1:26" ht="12.75" customHeight="1" x14ac:dyDescent="0.2">
      <c r="A3" s="97" t="s">
        <v>209</v>
      </c>
      <c r="B3" s="98"/>
      <c r="C3" s="420" t="s">
        <v>210</v>
      </c>
      <c r="D3" s="400"/>
      <c r="E3" s="400"/>
      <c r="F3" s="400"/>
      <c r="G3" s="401"/>
      <c r="H3" s="99"/>
      <c r="I3" s="99"/>
      <c r="J3" s="99"/>
      <c r="K3" s="99"/>
      <c r="L3" s="99"/>
      <c r="M3" s="99"/>
      <c r="N3" s="99"/>
      <c r="O3" s="99"/>
      <c r="P3" s="99"/>
      <c r="Q3" s="99"/>
      <c r="R3" s="99"/>
      <c r="S3" s="99"/>
      <c r="T3" s="99"/>
      <c r="U3" s="99"/>
      <c r="V3" s="99"/>
      <c r="W3" s="99"/>
      <c r="X3" s="99"/>
      <c r="Y3" s="99"/>
      <c r="Z3" s="66"/>
    </row>
    <row r="4" spans="1:26" ht="12.75" customHeight="1" x14ac:dyDescent="0.2">
      <c r="A4" s="421" t="s">
        <v>163</v>
      </c>
      <c r="B4" s="403"/>
      <c r="C4" s="404"/>
      <c r="D4" s="100">
        <v>0.9</v>
      </c>
      <c r="E4" s="346">
        <f>ROUND(I4*(1-$I$2+0.02),2)</f>
        <v>0</v>
      </c>
      <c r="F4" s="101"/>
      <c r="G4" s="102"/>
      <c r="H4" s="99"/>
      <c r="I4" s="99"/>
      <c r="J4" s="99"/>
      <c r="K4" s="99"/>
      <c r="L4" s="99"/>
      <c r="M4" s="99"/>
      <c r="N4" s="99"/>
      <c r="O4" s="99"/>
      <c r="P4" s="99"/>
      <c r="Q4" s="99"/>
      <c r="R4" s="99"/>
      <c r="S4" s="99"/>
      <c r="T4" s="99"/>
      <c r="U4" s="99"/>
      <c r="V4" s="99"/>
      <c r="W4" s="99"/>
      <c r="X4" s="99"/>
      <c r="Y4" s="99"/>
      <c r="Z4" s="66"/>
    </row>
    <row r="5" spans="1:26" ht="12.75" customHeight="1" x14ac:dyDescent="0.2">
      <c r="A5" s="422" t="s">
        <v>136</v>
      </c>
      <c r="B5" s="406"/>
      <c r="C5" s="407"/>
      <c r="D5" s="100">
        <v>2</v>
      </c>
      <c r="E5" s="346">
        <f>ROUND(I5*(1-$I$2),2)-0.01</f>
        <v>-0.01</v>
      </c>
      <c r="F5" s="99"/>
      <c r="G5" s="103"/>
      <c r="H5" s="99"/>
      <c r="I5" s="99"/>
      <c r="J5" s="99"/>
      <c r="K5" s="99"/>
      <c r="L5" s="99"/>
      <c r="M5" s="99"/>
      <c r="N5" s="99"/>
      <c r="O5" s="99"/>
      <c r="P5" s="99"/>
      <c r="Q5" s="99"/>
      <c r="R5" s="99"/>
      <c r="S5" s="99"/>
      <c r="T5" s="99"/>
      <c r="U5" s="99"/>
      <c r="V5" s="99"/>
      <c r="W5" s="99"/>
      <c r="X5" s="99"/>
      <c r="Y5" s="99"/>
      <c r="Z5" s="66"/>
    </row>
    <row r="6" spans="1:26" ht="12.75" customHeight="1" x14ac:dyDescent="0.2">
      <c r="A6" s="422" t="s">
        <v>138</v>
      </c>
      <c r="B6" s="406"/>
      <c r="C6" s="407"/>
      <c r="D6" s="120">
        <v>1.5</v>
      </c>
      <c r="E6" s="346">
        <f>ROUND(I6*(1-$I$2+0.02),2)</f>
        <v>0</v>
      </c>
      <c r="F6" s="99"/>
      <c r="G6" s="103"/>
      <c r="H6" s="99"/>
      <c r="I6" s="99"/>
      <c r="J6" s="99"/>
      <c r="K6" s="99"/>
      <c r="L6" s="99"/>
      <c r="M6" s="99"/>
      <c r="N6" s="99"/>
      <c r="O6" s="99"/>
      <c r="P6" s="99"/>
      <c r="Q6" s="99"/>
      <c r="R6" s="99"/>
      <c r="S6" s="99"/>
      <c r="T6" s="99"/>
      <c r="U6" s="99"/>
      <c r="V6" s="99"/>
      <c r="W6" s="99"/>
      <c r="X6" s="99"/>
      <c r="Y6" s="99"/>
      <c r="Z6" s="66"/>
    </row>
    <row r="7" spans="1:26" ht="12.75" customHeight="1" x14ac:dyDescent="0.2">
      <c r="A7" s="425" t="s">
        <v>188</v>
      </c>
      <c r="B7" s="406"/>
      <c r="C7" s="407"/>
      <c r="D7" s="120">
        <v>1.5</v>
      </c>
      <c r="E7" s="170" t="s">
        <v>10</v>
      </c>
      <c r="F7" s="99"/>
      <c r="G7" s="103"/>
      <c r="H7" s="99"/>
      <c r="I7" s="99"/>
      <c r="J7" s="99"/>
      <c r="K7" s="99"/>
      <c r="L7" s="99"/>
      <c r="M7" s="99"/>
      <c r="N7" s="99"/>
      <c r="O7" s="99"/>
      <c r="P7" s="99"/>
      <c r="Q7" s="99"/>
      <c r="R7" s="99"/>
      <c r="S7" s="99"/>
      <c r="T7" s="99"/>
      <c r="U7" s="99"/>
      <c r="V7" s="99"/>
      <c r="W7" s="99"/>
      <c r="X7" s="99"/>
      <c r="Y7" s="99"/>
      <c r="Z7" s="66"/>
    </row>
    <row r="8" spans="1:26" ht="12.75" customHeight="1" x14ac:dyDescent="0.2">
      <c r="A8" s="422" t="s">
        <v>140</v>
      </c>
      <c r="B8" s="406"/>
      <c r="C8" s="407"/>
      <c r="D8" s="100">
        <v>0.1</v>
      </c>
      <c r="E8" s="99" t="s">
        <v>20</v>
      </c>
      <c r="F8" s="99"/>
      <c r="G8" s="103"/>
      <c r="H8" s="99"/>
      <c r="I8" s="99"/>
      <c r="J8" s="99"/>
      <c r="K8" s="99"/>
      <c r="L8" s="99"/>
      <c r="M8" s="99"/>
      <c r="N8" s="99"/>
      <c r="O8" s="99"/>
      <c r="P8" s="99"/>
      <c r="Q8" s="99"/>
      <c r="R8" s="99"/>
      <c r="S8" s="99"/>
      <c r="T8" s="99"/>
      <c r="U8" s="99"/>
      <c r="V8" s="99"/>
      <c r="W8" s="99"/>
      <c r="X8" s="99"/>
      <c r="Y8" s="99"/>
      <c r="Z8" s="66"/>
    </row>
    <row r="9" spans="1:26" ht="12.75" customHeight="1" x14ac:dyDescent="0.2">
      <c r="A9" s="426" t="s">
        <v>142</v>
      </c>
      <c r="B9" s="413"/>
      <c r="C9" s="414"/>
      <c r="D9" s="100">
        <v>0.05</v>
      </c>
      <c r="E9" s="121" t="s">
        <v>20</v>
      </c>
      <c r="F9" s="121"/>
      <c r="G9" s="122"/>
      <c r="H9" s="99"/>
      <c r="I9" s="99"/>
      <c r="J9" s="99"/>
      <c r="K9" s="99"/>
      <c r="L9" s="99"/>
      <c r="M9" s="99"/>
      <c r="N9" s="99"/>
      <c r="O9" s="99"/>
      <c r="P9" s="99"/>
      <c r="Q9" s="99"/>
      <c r="R9" s="99"/>
      <c r="S9" s="99"/>
      <c r="T9" s="99"/>
      <c r="U9" s="99"/>
      <c r="V9" s="99"/>
      <c r="W9" s="99"/>
      <c r="X9" s="99"/>
      <c r="Y9" s="99"/>
      <c r="Z9" s="66"/>
    </row>
    <row r="10" spans="1:26" ht="12.75" customHeight="1" x14ac:dyDescent="0.2">
      <c r="A10" s="104" t="str">
        <f>$A$3</f>
        <v>2.2.</v>
      </c>
      <c r="B10" s="105" t="s">
        <v>144</v>
      </c>
      <c r="C10" s="416" t="s">
        <v>316</v>
      </c>
      <c r="D10" s="400"/>
      <c r="E10" s="400"/>
      <c r="F10" s="400"/>
      <c r="G10" s="401"/>
      <c r="H10" s="99"/>
      <c r="I10" s="99"/>
      <c r="J10" s="99"/>
      <c r="K10" s="99"/>
      <c r="L10" s="99"/>
      <c r="M10" s="99"/>
      <c r="N10" s="99"/>
      <c r="O10" s="99"/>
      <c r="P10" s="99"/>
      <c r="Q10" s="99"/>
      <c r="R10" s="99"/>
      <c r="S10" s="99"/>
      <c r="T10" s="99"/>
      <c r="U10" s="99"/>
      <c r="V10" s="99"/>
      <c r="W10" s="99"/>
      <c r="X10" s="99"/>
      <c r="Y10" s="99"/>
      <c r="Z10" s="66"/>
    </row>
    <row r="11" spans="1:26" ht="12.75" customHeight="1" outlineLevel="1" x14ac:dyDescent="0.2">
      <c r="A11" s="6" t="s">
        <v>1</v>
      </c>
      <c r="B11" s="6" t="s">
        <v>2</v>
      </c>
      <c r="C11" s="7" t="s">
        <v>3</v>
      </c>
      <c r="D11" s="8" t="s">
        <v>4</v>
      </c>
      <c r="E11" s="8" t="s">
        <v>146</v>
      </c>
      <c r="F11" s="9" t="s">
        <v>7</v>
      </c>
      <c r="G11" s="8" t="s">
        <v>147</v>
      </c>
      <c r="H11" s="99"/>
      <c r="I11" s="99"/>
      <c r="J11" s="99"/>
      <c r="K11" s="99"/>
      <c r="L11" s="99"/>
      <c r="M11" s="99"/>
      <c r="N11" s="99"/>
      <c r="O11" s="99"/>
      <c r="P11" s="99"/>
      <c r="Q11" s="99"/>
      <c r="R11" s="99"/>
      <c r="S11" s="99"/>
      <c r="T11" s="99"/>
      <c r="U11" s="99"/>
      <c r="V11" s="99"/>
      <c r="W11" s="99"/>
      <c r="X11" s="99"/>
      <c r="Y11" s="99"/>
      <c r="Z11" s="66"/>
    </row>
    <row r="12" spans="1:26" ht="12.75" customHeight="1" outlineLevel="1" x14ac:dyDescent="0.2">
      <c r="A12" s="106">
        <v>1</v>
      </c>
      <c r="B12" s="107"/>
      <c r="C12" s="108" t="s">
        <v>148</v>
      </c>
      <c r="D12" s="109"/>
      <c r="E12" s="110"/>
      <c r="F12" s="64"/>
      <c r="G12" s="64"/>
      <c r="H12" s="99"/>
      <c r="I12" s="99"/>
      <c r="J12" s="99"/>
      <c r="K12" s="99"/>
      <c r="L12" s="99"/>
      <c r="M12" s="99"/>
      <c r="N12" s="99"/>
      <c r="O12" s="99"/>
      <c r="P12" s="99"/>
      <c r="Q12" s="99"/>
      <c r="R12" s="99"/>
      <c r="S12" s="99"/>
      <c r="T12" s="99"/>
      <c r="U12" s="99"/>
      <c r="V12" s="99"/>
      <c r="W12" s="99"/>
      <c r="X12" s="99"/>
      <c r="Y12" s="99"/>
      <c r="Z12" s="66"/>
    </row>
    <row r="13" spans="1:26" ht="12.75" customHeight="1" outlineLevel="1" x14ac:dyDescent="0.2">
      <c r="A13" s="60">
        <v>70020004</v>
      </c>
      <c r="B13" s="61" t="str">
        <f>VLOOKUP(A13,Preco.Unitario!$A$4:$G$104,2,FALSE)</f>
        <v>SABESP</v>
      </c>
      <c r="C13" s="67" t="str">
        <f>VLOOKUP(A13,Preco.Unitario!$A$4:$G$104,3,FALSE)</f>
        <v xml:space="preserve">SINALIZAÇÃO DE TRÁFEGO </v>
      </c>
      <c r="D13" s="62" t="str">
        <f>VLOOKUP(A13,Preco.Unitario!$A$4:$G$104,4,FALSE)</f>
        <v>m</v>
      </c>
      <c r="E13" s="63">
        <f>ROUNDUP(($D$4)*2+($D$5)*2,2)</f>
        <v>5.8</v>
      </c>
      <c r="F13" s="64">
        <f>VLOOKUP(A13,Preco.Unitario!$A$4:$G$104,7,FALSE)</f>
        <v>0</v>
      </c>
      <c r="G13" s="64">
        <f>E13*F13</f>
        <v>0</v>
      </c>
      <c r="H13" s="99"/>
      <c r="I13" s="99"/>
      <c r="J13" s="99"/>
      <c r="K13" s="99"/>
      <c r="L13" s="99"/>
      <c r="M13" s="99"/>
      <c r="N13" s="99"/>
      <c r="O13" s="99"/>
      <c r="P13" s="99"/>
      <c r="Q13" s="99"/>
      <c r="R13" s="99"/>
      <c r="S13" s="99"/>
      <c r="T13" s="99"/>
      <c r="U13" s="99"/>
      <c r="V13" s="99"/>
      <c r="W13" s="99"/>
      <c r="X13" s="99"/>
      <c r="Y13" s="99"/>
      <c r="Z13" s="66"/>
    </row>
    <row r="14" spans="1:26" ht="12.75" customHeight="1" outlineLevel="1" x14ac:dyDescent="0.2">
      <c r="A14" s="111">
        <v>2</v>
      </c>
      <c r="B14" s="107"/>
      <c r="C14" s="59" t="s">
        <v>149</v>
      </c>
      <c r="D14" s="109"/>
      <c r="E14" s="110"/>
      <c r="F14" s="64"/>
      <c r="G14" s="64"/>
      <c r="H14" s="99"/>
      <c r="I14" s="99"/>
      <c r="J14" s="99"/>
      <c r="K14" s="99"/>
      <c r="L14" s="99"/>
      <c r="M14" s="99"/>
      <c r="N14" s="99"/>
      <c r="O14" s="99"/>
      <c r="P14" s="99"/>
      <c r="Q14" s="99"/>
      <c r="R14" s="99"/>
      <c r="S14" s="99"/>
      <c r="T14" s="99"/>
      <c r="U14" s="99"/>
      <c r="V14" s="99"/>
      <c r="W14" s="99"/>
      <c r="X14" s="99"/>
      <c r="Y14" s="99"/>
      <c r="Z14" s="66"/>
    </row>
    <row r="15" spans="1:26" ht="12.75" customHeight="1" outlineLevel="1" x14ac:dyDescent="0.2">
      <c r="A15" s="60">
        <v>70030042</v>
      </c>
      <c r="B15" s="61" t="str">
        <f>VLOOKUP(A15,Preco.Unitario!$A$4:$G$104,2,FALSE)</f>
        <v>SABESP</v>
      </c>
      <c r="C15" s="67" t="str">
        <f>VLOOKUP(A15,Preco.Unitario!$A$4:$G$104,3,FALSE)</f>
        <v>ESCAVAÇÃO MECANIZADA DE ÁREA EM SOLO NÃO ROCHOSO</v>
      </c>
      <c r="D15" s="62" t="str">
        <f>VLOOKUP(A15,Preco.Unitario!$A$4:$G$104,4,FALSE)</f>
        <v>m³</v>
      </c>
      <c r="E15" s="63">
        <f>$D$4*$D$5*$D$6</f>
        <v>2.7</v>
      </c>
      <c r="F15" s="64">
        <f>VLOOKUP(A15,Preco.Unitario!$A$4:$G$104,7,FALSE)</f>
        <v>0</v>
      </c>
      <c r="G15" s="64">
        <f t="shared" ref="G15:G19" si="0">E15*F15</f>
        <v>0</v>
      </c>
      <c r="H15" s="99"/>
      <c r="I15" s="99"/>
      <c r="J15" s="99"/>
      <c r="K15" s="99"/>
      <c r="L15" s="99"/>
      <c r="M15" s="99"/>
      <c r="N15" s="99"/>
      <c r="O15" s="99"/>
      <c r="P15" s="99"/>
      <c r="Q15" s="99"/>
      <c r="R15" s="99"/>
      <c r="S15" s="99"/>
      <c r="T15" s="99"/>
      <c r="U15" s="99"/>
      <c r="V15" s="99"/>
      <c r="W15" s="99"/>
      <c r="X15" s="99"/>
      <c r="Y15" s="99"/>
      <c r="Z15" s="66"/>
    </row>
    <row r="16" spans="1:26" ht="12.75" customHeight="1" outlineLevel="1" x14ac:dyDescent="0.2">
      <c r="A16" s="60">
        <v>70030090</v>
      </c>
      <c r="B16" s="61" t="str">
        <f>VLOOKUP(A16,Preco.Unitario!$A$4:$G$104,2,FALSE)</f>
        <v>SABESP</v>
      </c>
      <c r="C16" s="67" t="str">
        <f>VLOOKUP(A16,Preco.Unitario!$A$4:$G$104,3,FALSE)</f>
        <v>CARGA E DESCARGA - SOLO (A)</v>
      </c>
      <c r="D16" s="62" t="str">
        <f>VLOOKUP(A16,Preco.Unitario!$A$4:$G$104,4,FALSE)</f>
        <v>m³</v>
      </c>
      <c r="E16" s="63">
        <f>E15</f>
        <v>2.7</v>
      </c>
      <c r="F16" s="64">
        <f>VLOOKUP(A16,Preco.Unitario!$A$4:$G$104,7,FALSE)</f>
        <v>0</v>
      </c>
      <c r="G16" s="64">
        <f t="shared" si="0"/>
        <v>0</v>
      </c>
      <c r="H16" s="99"/>
      <c r="I16" s="99"/>
      <c r="J16" s="99"/>
      <c r="K16" s="99"/>
      <c r="L16" s="99"/>
      <c r="M16" s="99"/>
      <c r="N16" s="99"/>
      <c r="O16" s="99"/>
      <c r="P16" s="99"/>
      <c r="Q16" s="99"/>
      <c r="R16" s="99"/>
      <c r="S16" s="99"/>
      <c r="T16" s="99"/>
      <c r="U16" s="99"/>
      <c r="V16" s="99"/>
      <c r="W16" s="99"/>
      <c r="X16" s="99"/>
      <c r="Y16" s="99"/>
      <c r="Z16" s="66"/>
    </row>
    <row r="17" spans="1:26" ht="12.75" customHeight="1" outlineLevel="1" x14ac:dyDescent="0.2">
      <c r="A17" s="60">
        <v>70030091</v>
      </c>
      <c r="B17" s="61" t="str">
        <f>VLOOKUP(A17,Preco.Unitario!$A$4:$G$104,2,FALSE)</f>
        <v>SABESP</v>
      </c>
      <c r="C17" s="67" t="str">
        <f>VLOOKUP(A17,Preco.Unitario!$A$4:$G$104,3,FALSE)</f>
        <v>TRANSPORTE DE MATERIAL ESCAVADO - SOLO (A)  - PERCURSO DE 10KM</v>
      </c>
      <c r="D17" s="62" t="str">
        <f>VLOOKUP(A17,Preco.Unitario!$A$4:$G$104,4,FALSE)</f>
        <v>m³Q</v>
      </c>
      <c r="E17" s="63">
        <f>E15*10</f>
        <v>27</v>
      </c>
      <c r="F17" s="64">
        <f>VLOOKUP(A17,Preco.Unitario!$A$4:$G$104,7,FALSE)</f>
        <v>0</v>
      </c>
      <c r="G17" s="64">
        <f t="shared" si="0"/>
        <v>0</v>
      </c>
      <c r="H17" s="99"/>
      <c r="I17" s="99"/>
      <c r="J17" s="99"/>
      <c r="K17" s="99"/>
      <c r="L17" s="99"/>
      <c r="M17" s="99"/>
      <c r="N17" s="99"/>
      <c r="O17" s="99"/>
      <c r="P17" s="99"/>
      <c r="Q17" s="99"/>
      <c r="R17" s="99"/>
      <c r="S17" s="99"/>
      <c r="T17" s="99"/>
      <c r="U17" s="99"/>
      <c r="V17" s="99"/>
      <c r="W17" s="99"/>
      <c r="X17" s="99"/>
      <c r="Y17" s="99"/>
      <c r="Z17" s="66"/>
    </row>
    <row r="18" spans="1:26" ht="12.75" customHeight="1" outlineLevel="1" x14ac:dyDescent="0.2">
      <c r="A18" s="60">
        <v>70030031</v>
      </c>
      <c r="B18" s="61" t="str">
        <f>VLOOKUP(A18,Preco.Unitario!$A$4:$G$104,2,FALSE)</f>
        <v>SABESP</v>
      </c>
      <c r="C18" s="67" t="str">
        <f>VLOOKUP(A18,Preco.Unitario!$A$4:$G$104,3,FALSE)</f>
        <v>ATERRO DE VALAS, POÇOS E CAVAS COMPACTADO MECANICAMENTE, SEM CONTROLE DO G.C. (C)</v>
      </c>
      <c r="D18" s="62" t="str">
        <f>VLOOKUP(A18,Preco.Unitario!$A$4:$G$104,4,FALSE)</f>
        <v>m³</v>
      </c>
      <c r="E18" s="63">
        <f>E15</f>
        <v>2.7</v>
      </c>
      <c r="F18" s="64">
        <f>VLOOKUP(A18,Preco.Unitario!$A$4:$G$104,7,FALSE)</f>
        <v>0</v>
      </c>
      <c r="G18" s="64">
        <f t="shared" si="0"/>
        <v>0</v>
      </c>
      <c r="H18" s="99"/>
      <c r="I18" s="99"/>
      <c r="J18" s="99"/>
      <c r="K18" s="99"/>
      <c r="L18" s="99"/>
      <c r="M18" s="99"/>
      <c r="N18" s="99"/>
      <c r="O18" s="99"/>
      <c r="P18" s="99"/>
      <c r="Q18" s="99"/>
      <c r="R18" s="99"/>
      <c r="S18" s="99"/>
      <c r="T18" s="99"/>
      <c r="U18" s="99"/>
      <c r="V18" s="99"/>
      <c r="W18" s="99"/>
      <c r="X18" s="99"/>
      <c r="Y18" s="99"/>
      <c r="Z18" s="66"/>
    </row>
    <row r="19" spans="1:26" ht="12.75" customHeight="1" outlineLevel="1" x14ac:dyDescent="0.2">
      <c r="A19" s="60">
        <v>70030044</v>
      </c>
      <c r="B19" s="61" t="str">
        <f>VLOOKUP(A19,Preco.Unitario!$A$4:$G$104,2,FALSE)</f>
        <v>SABESP</v>
      </c>
      <c r="C19" s="67" t="str">
        <f>VLOOKUP(A19,Preco.Unitario!$A$4:$G$104,3,FALSE)</f>
        <v>ESCAVAÇÃO EM JAZIDA DE SOLO</v>
      </c>
      <c r="D19" s="62" t="str">
        <f>VLOOKUP(A19,Preco.Unitario!$A$4:$G$104,4,FALSE)</f>
        <v>m³</v>
      </c>
      <c r="E19" s="63">
        <f>E15</f>
        <v>2.7</v>
      </c>
      <c r="F19" s="64">
        <f>VLOOKUP(A19,Preco.Unitario!$A$4:$G$104,7,FALSE)</f>
        <v>0</v>
      </c>
      <c r="G19" s="64">
        <f t="shared" si="0"/>
        <v>0</v>
      </c>
      <c r="H19" s="99"/>
      <c r="I19" s="99"/>
      <c r="J19" s="99"/>
      <c r="K19" s="99"/>
      <c r="L19" s="99"/>
      <c r="M19" s="99"/>
      <c r="N19" s="99"/>
      <c r="O19" s="99"/>
      <c r="P19" s="99"/>
      <c r="Q19" s="99"/>
      <c r="R19" s="99"/>
      <c r="S19" s="99"/>
      <c r="T19" s="99"/>
      <c r="U19" s="99"/>
      <c r="V19" s="99"/>
      <c r="W19" s="99"/>
      <c r="X19" s="99"/>
      <c r="Y19" s="99"/>
      <c r="Z19" s="66"/>
    </row>
    <row r="20" spans="1:26" ht="12.75" customHeight="1" outlineLevel="1" x14ac:dyDescent="0.2">
      <c r="A20" s="111">
        <v>3</v>
      </c>
      <c r="B20" s="107"/>
      <c r="C20" s="59" t="s">
        <v>204</v>
      </c>
      <c r="D20" s="109"/>
      <c r="E20" s="63"/>
      <c r="F20" s="64"/>
      <c r="G20" s="64"/>
      <c r="H20" s="65"/>
      <c r="I20" s="65"/>
      <c r="J20" s="65"/>
      <c r="K20" s="65"/>
      <c r="L20" s="65"/>
      <c r="M20" s="65"/>
      <c r="N20" s="65"/>
      <c r="O20" s="65"/>
      <c r="P20" s="65"/>
      <c r="Q20" s="65"/>
      <c r="R20" s="65"/>
      <c r="S20" s="65"/>
      <c r="T20" s="65"/>
      <c r="U20" s="65"/>
      <c r="V20" s="65"/>
      <c r="W20" s="65"/>
      <c r="X20" s="65"/>
      <c r="Y20" s="65"/>
      <c r="Z20" s="66"/>
    </row>
    <row r="21" spans="1:26" ht="12.75" customHeight="1" outlineLevel="1" x14ac:dyDescent="0.2">
      <c r="A21" s="60">
        <v>70040002</v>
      </c>
      <c r="B21" s="61" t="str">
        <f>VLOOKUP(A21,Preco.Unitario!$A$4:$G$104,2,FALSE)</f>
        <v>SABESP</v>
      </c>
      <c r="C21" s="67" t="str">
        <f>VLOOKUP(A21,Preco.Unitario!$A$4:$G$104,3,FALSE)</f>
        <v>ESCORAMENTO DESCONTÍNUO (A)</v>
      </c>
      <c r="D21" s="62" t="s">
        <v>36</v>
      </c>
      <c r="E21" s="63">
        <f>$D$5*$D$6*2</f>
        <v>6</v>
      </c>
      <c r="F21" s="64">
        <f>VLOOKUP(A21,Preco.Unitario!$A$4:$G$104,7,FALSE)</f>
        <v>0</v>
      </c>
      <c r="G21" s="64">
        <f>E21*F21</f>
        <v>0</v>
      </c>
      <c r="H21" s="65"/>
      <c r="I21" s="65"/>
      <c r="J21" s="65"/>
      <c r="K21" s="65"/>
      <c r="L21" s="65"/>
      <c r="M21" s="65"/>
      <c r="N21" s="65"/>
      <c r="O21" s="65"/>
      <c r="P21" s="65"/>
      <c r="Q21" s="65"/>
      <c r="R21" s="65"/>
      <c r="S21" s="65"/>
      <c r="T21" s="65"/>
      <c r="U21" s="65"/>
      <c r="V21" s="65"/>
      <c r="W21" s="65"/>
      <c r="X21" s="65"/>
      <c r="Y21" s="65"/>
      <c r="Z21" s="66"/>
    </row>
    <row r="22" spans="1:26" ht="12.75" customHeight="1" outlineLevel="1" x14ac:dyDescent="0.2">
      <c r="A22" s="111">
        <v>4</v>
      </c>
      <c r="B22" s="106"/>
      <c r="C22" s="59" t="s">
        <v>150</v>
      </c>
      <c r="D22" s="109"/>
      <c r="E22" s="110"/>
      <c r="F22" s="64"/>
      <c r="G22" s="64"/>
      <c r="H22" s="99"/>
      <c r="I22" s="99"/>
      <c r="J22" s="99"/>
      <c r="K22" s="99"/>
      <c r="L22" s="99"/>
      <c r="M22" s="99"/>
      <c r="N22" s="99"/>
      <c r="O22" s="99"/>
      <c r="P22" s="99"/>
      <c r="Q22" s="99"/>
      <c r="R22" s="99"/>
      <c r="S22" s="99"/>
      <c r="T22" s="99"/>
      <c r="U22" s="99"/>
      <c r="V22" s="99"/>
      <c r="W22" s="99"/>
      <c r="X22" s="99"/>
      <c r="Y22" s="99"/>
      <c r="Z22" s="66"/>
    </row>
    <row r="23" spans="1:26" ht="12.75" customHeight="1" outlineLevel="1" x14ac:dyDescent="0.2">
      <c r="A23" s="112" t="s">
        <v>125</v>
      </c>
      <c r="B23" s="61" t="str">
        <f>VLOOKUP(A23,Preco.Unitario!$A$4:$G$104,2,FALSE)</f>
        <v>SABESP INSUMO</v>
      </c>
      <c r="C23" s="67" t="str">
        <f>VLOOKUP(A23,Preco.Unitario!$A$4:$G$104,3,FALSE)</f>
        <v>ENCANADOR</v>
      </c>
      <c r="D23" s="62" t="str">
        <f>VLOOKUP(A23,Preco.Unitario!$A$4:$G$104,4,FALSE)</f>
        <v>H</v>
      </c>
      <c r="E23" s="114">
        <f t="shared" ref="E23:E24" si="1">$D$7</f>
        <v>1.5</v>
      </c>
      <c r="F23" s="64">
        <f>VLOOKUP(A23,Preco.Unitario!$A$4:$G$104,7,FALSE)</f>
        <v>0</v>
      </c>
      <c r="G23" s="64">
        <f t="shared" ref="G23:G25" si="2">E23*F23</f>
        <v>0</v>
      </c>
      <c r="H23" s="99"/>
      <c r="I23" s="99"/>
      <c r="J23" s="99"/>
      <c r="K23" s="99"/>
      <c r="L23" s="99"/>
      <c r="M23" s="99"/>
      <c r="N23" s="99"/>
      <c r="O23" s="99"/>
      <c r="P23" s="99"/>
      <c r="Q23" s="99"/>
      <c r="R23" s="99"/>
      <c r="S23" s="99"/>
      <c r="T23" s="99"/>
      <c r="U23" s="99"/>
      <c r="V23" s="99"/>
      <c r="W23" s="99"/>
      <c r="X23" s="99"/>
      <c r="Y23" s="99"/>
      <c r="Z23" s="66"/>
    </row>
    <row r="24" spans="1:26" ht="12.75" customHeight="1" outlineLevel="1" x14ac:dyDescent="0.2">
      <c r="A24" s="112" t="s">
        <v>123</v>
      </c>
      <c r="B24" s="61" t="str">
        <f>VLOOKUP(A24,Preco.Unitario!$A$4:$G$104,2,FALSE)</f>
        <v>SABESP INSUMO</v>
      </c>
      <c r="C24" s="67" t="str">
        <f>VLOOKUP(A24,Preco.Unitario!$A$4:$G$104,3,FALSE)</f>
        <v>AJUDANTE</v>
      </c>
      <c r="D24" s="62" t="str">
        <f>VLOOKUP(A24,Preco.Unitario!$A$4:$G$104,4,FALSE)</f>
        <v>H</v>
      </c>
      <c r="E24" s="114">
        <f t="shared" si="1"/>
        <v>1.5</v>
      </c>
      <c r="F24" s="64">
        <f>VLOOKUP(A24,Preco.Unitario!$A$4:$G$104,7,FALSE)</f>
        <v>0</v>
      </c>
      <c r="G24" s="64">
        <f t="shared" si="2"/>
        <v>0</v>
      </c>
      <c r="H24" s="99"/>
      <c r="I24" s="99"/>
      <c r="J24" s="99"/>
      <c r="K24" s="99"/>
      <c r="L24" s="99"/>
      <c r="M24" s="99"/>
      <c r="N24" s="99"/>
      <c r="O24" s="99"/>
      <c r="P24" s="99"/>
      <c r="Q24" s="99"/>
      <c r="R24" s="99"/>
      <c r="S24" s="99"/>
      <c r="T24" s="99"/>
      <c r="U24" s="99"/>
      <c r="V24" s="99"/>
      <c r="W24" s="99"/>
      <c r="X24" s="99"/>
      <c r="Y24" s="99"/>
      <c r="Z24" s="66"/>
    </row>
    <row r="25" spans="1:26" ht="12.75" customHeight="1" outlineLevel="1" x14ac:dyDescent="0.2">
      <c r="A25" s="75" t="s">
        <v>114</v>
      </c>
      <c r="B25" s="61" t="str">
        <f>VLOOKUP(A25,Preco.Unitario!$A$4:$G$104,2,FALSE)</f>
        <v>SABESP INSUMO</v>
      </c>
      <c r="C25" s="67" t="str">
        <f>VLOOKUP(A25,Preco.Unitario!$A$4:$G$104,3,FALSE)</f>
        <v>CAMINHÃO - CARROCERIA FIXA ABERTA DE MADEIRA COM CAPACIDADE 5 T *160CV - À DISPOSIÇÃO</v>
      </c>
      <c r="D25" s="62" t="str">
        <f>VLOOKUP(A25,Preco.Unitario!$A$4:$G$104,4,FALSE)</f>
        <v>H</v>
      </c>
      <c r="E25" s="114">
        <f>$D$7</f>
        <v>1.5</v>
      </c>
      <c r="F25" s="64">
        <f>VLOOKUP(A25,Preco.Unitario!$A$4:$G$104,7,FALSE)</f>
        <v>0</v>
      </c>
      <c r="G25" s="64">
        <f t="shared" si="2"/>
        <v>0</v>
      </c>
      <c r="H25" s="99"/>
      <c r="I25" s="99"/>
      <c r="J25" s="99"/>
      <c r="K25" s="99"/>
      <c r="L25" s="99"/>
      <c r="M25" s="99"/>
      <c r="N25" s="99"/>
      <c r="O25" s="99"/>
      <c r="P25" s="99"/>
      <c r="Q25" s="99"/>
      <c r="R25" s="99"/>
      <c r="S25" s="99"/>
      <c r="T25" s="99"/>
      <c r="U25" s="99"/>
      <c r="V25" s="99"/>
      <c r="W25" s="99"/>
      <c r="X25" s="99"/>
      <c r="Y25" s="99"/>
      <c r="Z25" s="66"/>
    </row>
    <row r="26" spans="1:26" ht="12.75" customHeight="1" outlineLevel="1" x14ac:dyDescent="0.2">
      <c r="A26" s="111">
        <v>5</v>
      </c>
      <c r="B26" s="106"/>
      <c r="C26" s="59" t="s">
        <v>151</v>
      </c>
      <c r="D26" s="109"/>
      <c r="E26" s="110"/>
      <c r="F26" s="64"/>
      <c r="G26" s="64"/>
      <c r="H26" s="99"/>
      <c r="I26" s="99"/>
      <c r="J26" s="99"/>
      <c r="K26" s="99"/>
      <c r="L26" s="99"/>
      <c r="M26" s="99"/>
      <c r="N26" s="99"/>
      <c r="O26" s="99"/>
      <c r="P26" s="99"/>
      <c r="Q26" s="99"/>
      <c r="R26" s="99"/>
      <c r="S26" s="99"/>
      <c r="T26" s="99"/>
      <c r="U26" s="99"/>
      <c r="V26" s="99"/>
      <c r="W26" s="99"/>
      <c r="X26" s="99"/>
      <c r="Y26" s="99"/>
      <c r="Z26" s="66"/>
    </row>
    <row r="27" spans="1:26" ht="12.75" customHeight="1" outlineLevel="1" x14ac:dyDescent="0.2">
      <c r="A27" s="60">
        <v>70050001</v>
      </c>
      <c r="B27" s="61" t="str">
        <f>VLOOKUP(A27,Preco.Unitario!$A$4:$G$104,2,FALSE)</f>
        <v>SABESP</v>
      </c>
      <c r="C27" s="67" t="str">
        <f>VLOOKUP(A27,Preco.Unitario!$A$4:$G$104,3,FALSE)</f>
        <v>ESGOTAMENTO COM BOMBAS DE SUPERFÍCIE OU SUBMERSAS</v>
      </c>
      <c r="D27" s="62" t="str">
        <f>VLOOKUP(A27,Preco.Unitario!$A$4:$G$104,4,FALSE)</f>
        <v>HPH</v>
      </c>
      <c r="E27" s="114">
        <v>0.5</v>
      </c>
      <c r="F27" s="64">
        <f>VLOOKUP(A27,Preco.Unitario!$A$4:$G$104,7,FALSE)</f>
        <v>0</v>
      </c>
      <c r="G27" s="64">
        <f>E27*F27</f>
        <v>0</v>
      </c>
      <c r="H27" s="99"/>
      <c r="I27" s="99"/>
      <c r="J27" s="99"/>
      <c r="K27" s="99"/>
      <c r="L27" s="99"/>
      <c r="M27" s="99"/>
      <c r="N27" s="99"/>
      <c r="O27" s="99"/>
      <c r="P27" s="99"/>
      <c r="Q27" s="99"/>
      <c r="R27" s="99"/>
      <c r="S27" s="99"/>
      <c r="T27" s="99"/>
      <c r="U27" s="99"/>
      <c r="V27" s="99"/>
      <c r="W27" s="99"/>
      <c r="X27" s="99"/>
      <c r="Y27" s="99"/>
      <c r="Z27" s="66"/>
    </row>
    <row r="28" spans="1:26" ht="12.75" customHeight="1" outlineLevel="1" x14ac:dyDescent="0.2">
      <c r="A28" s="111">
        <v>6</v>
      </c>
      <c r="B28" s="106"/>
      <c r="C28" s="59" t="s">
        <v>152</v>
      </c>
      <c r="D28" s="109"/>
      <c r="E28" s="110"/>
      <c r="F28" s="64"/>
      <c r="G28" s="64"/>
      <c r="H28" s="99"/>
      <c r="I28" s="99"/>
      <c r="J28" s="99"/>
      <c r="K28" s="99"/>
      <c r="L28" s="99"/>
      <c r="M28" s="99"/>
      <c r="N28" s="99"/>
      <c r="O28" s="99"/>
      <c r="P28" s="99"/>
      <c r="Q28" s="99"/>
      <c r="R28" s="99"/>
      <c r="S28" s="99"/>
      <c r="T28" s="99"/>
      <c r="U28" s="99"/>
      <c r="V28" s="99"/>
      <c r="W28" s="99"/>
      <c r="X28" s="99"/>
      <c r="Y28" s="99"/>
      <c r="Z28" s="66"/>
    </row>
    <row r="29" spans="1:26" ht="12.75" customHeight="1" outlineLevel="1" x14ac:dyDescent="0.2">
      <c r="A29" s="60">
        <v>70010005</v>
      </c>
      <c r="B29" s="61" t="str">
        <f>VLOOKUP(A29,Preco.Unitario!$A$4:$G$104,2,FALSE)</f>
        <v>SABESP</v>
      </c>
      <c r="C29" s="67" t="str">
        <f>VLOOKUP(A29,Preco.Unitario!$A$4:$G$104,3,FALSE)</f>
        <v>CADASTRO DE REDES</v>
      </c>
      <c r="D29" s="62" t="str">
        <f>VLOOKUP(A29,Preco.Unitario!$A$4:$G$104,4,FALSE)</f>
        <v>m</v>
      </c>
      <c r="E29" s="63">
        <f>$D$5</f>
        <v>2</v>
      </c>
      <c r="F29" s="64">
        <f>VLOOKUP(A29,Preco.Unitario!$A$4:$G$104,7,FALSE)</f>
        <v>0</v>
      </c>
      <c r="G29" s="64">
        <f>E29*F29</f>
        <v>0</v>
      </c>
      <c r="H29" s="99"/>
      <c r="I29" s="99"/>
      <c r="J29" s="99"/>
      <c r="K29" s="99"/>
      <c r="L29" s="99"/>
      <c r="M29" s="99"/>
      <c r="N29" s="99"/>
      <c r="O29" s="99"/>
      <c r="P29" s="99"/>
      <c r="Q29" s="99"/>
      <c r="R29" s="99"/>
      <c r="S29" s="99"/>
      <c r="T29" s="99"/>
      <c r="U29" s="99"/>
      <c r="V29" s="99"/>
      <c r="W29" s="99"/>
      <c r="X29" s="99"/>
      <c r="Y29" s="99"/>
      <c r="Z29" s="66"/>
    </row>
    <row r="30" spans="1:26" ht="12.75" customHeight="1" x14ac:dyDescent="0.2">
      <c r="A30" s="115"/>
      <c r="B30" s="116"/>
      <c r="C30" s="417" t="s">
        <v>153</v>
      </c>
      <c r="D30" s="409"/>
      <c r="E30" s="409"/>
      <c r="F30" s="410"/>
      <c r="G30" s="117">
        <f>SUM(G12:G29)</f>
        <v>0</v>
      </c>
      <c r="H30" s="99"/>
      <c r="I30" s="99"/>
      <c r="J30" s="99"/>
      <c r="K30" s="99"/>
      <c r="L30" s="99"/>
      <c r="M30" s="99"/>
      <c r="N30" s="99"/>
      <c r="O30" s="99"/>
      <c r="P30" s="99"/>
      <c r="Q30" s="99"/>
      <c r="R30" s="99"/>
      <c r="S30" s="99"/>
      <c r="T30" s="99"/>
      <c r="U30" s="99"/>
      <c r="V30" s="99"/>
      <c r="W30" s="99"/>
      <c r="X30" s="99"/>
      <c r="Y30" s="99"/>
      <c r="Z30" s="66"/>
    </row>
    <row r="31" spans="1:26" ht="12.75" customHeight="1" x14ac:dyDescent="0.2">
      <c r="A31" s="104" t="str">
        <f>$A$3</f>
        <v>2.2.</v>
      </c>
      <c r="B31" s="123" t="s">
        <v>154</v>
      </c>
      <c r="C31" s="416" t="s">
        <v>315</v>
      </c>
      <c r="D31" s="400"/>
      <c r="E31" s="400"/>
      <c r="F31" s="400"/>
      <c r="G31" s="401"/>
      <c r="H31" s="99"/>
      <c r="I31" s="99"/>
      <c r="J31" s="99"/>
      <c r="K31" s="99"/>
      <c r="L31" s="99"/>
      <c r="M31" s="99"/>
      <c r="N31" s="99"/>
      <c r="O31" s="99"/>
      <c r="P31" s="99"/>
      <c r="Q31" s="99"/>
      <c r="R31" s="99"/>
      <c r="S31" s="99"/>
      <c r="T31" s="99"/>
      <c r="U31" s="99"/>
      <c r="V31" s="99"/>
      <c r="W31" s="99"/>
      <c r="X31" s="99"/>
      <c r="Y31" s="99"/>
      <c r="Z31" s="66"/>
    </row>
    <row r="32" spans="1:26" ht="12.75" customHeight="1" outlineLevel="1" x14ac:dyDescent="0.2">
      <c r="A32" s="6" t="s">
        <v>1</v>
      </c>
      <c r="B32" s="6" t="s">
        <v>2</v>
      </c>
      <c r="C32" s="7" t="s">
        <v>3</v>
      </c>
      <c r="D32" s="8" t="s">
        <v>4</v>
      </c>
      <c r="E32" s="8" t="s">
        <v>146</v>
      </c>
      <c r="F32" s="9" t="s">
        <v>7</v>
      </c>
      <c r="G32" s="8" t="s">
        <v>147</v>
      </c>
      <c r="H32" s="99"/>
      <c r="I32" s="99"/>
      <c r="J32" s="99"/>
      <c r="K32" s="99"/>
      <c r="L32" s="99"/>
      <c r="M32" s="99"/>
      <c r="N32" s="99"/>
      <c r="O32" s="99"/>
      <c r="P32" s="99"/>
      <c r="Q32" s="99"/>
      <c r="R32" s="99"/>
      <c r="S32" s="99"/>
      <c r="T32" s="99"/>
      <c r="U32" s="99"/>
      <c r="V32" s="99"/>
      <c r="W32" s="99"/>
      <c r="X32" s="99"/>
      <c r="Y32" s="99"/>
      <c r="Z32" s="66"/>
    </row>
    <row r="33" spans="1:26" ht="12.75" customHeight="1" outlineLevel="1" x14ac:dyDescent="0.2">
      <c r="A33" s="106">
        <v>1</v>
      </c>
      <c r="B33" s="107"/>
      <c r="C33" s="108" t="s">
        <v>148</v>
      </c>
      <c r="D33" s="109"/>
      <c r="E33" s="110"/>
      <c r="F33" s="64"/>
      <c r="G33" s="64"/>
      <c r="H33" s="99"/>
      <c r="I33" s="99"/>
      <c r="J33" s="99"/>
      <c r="K33" s="99"/>
      <c r="L33" s="99"/>
      <c r="M33" s="99"/>
      <c r="N33" s="99"/>
      <c r="O33" s="99"/>
      <c r="P33" s="99"/>
      <c r="Q33" s="99"/>
      <c r="R33" s="99"/>
      <c r="S33" s="99"/>
      <c r="T33" s="99"/>
      <c r="U33" s="99"/>
      <c r="V33" s="99"/>
      <c r="W33" s="99"/>
      <c r="X33" s="99"/>
      <c r="Y33" s="99"/>
      <c r="Z33" s="66"/>
    </row>
    <row r="34" spans="1:26" ht="12.75" customHeight="1" outlineLevel="1" x14ac:dyDescent="0.2">
      <c r="A34" s="60">
        <v>70020004</v>
      </c>
      <c r="B34" s="61" t="str">
        <f>VLOOKUP(A34,Preco.Unitario!$A$4:$G$104,2,FALSE)</f>
        <v>SABESP</v>
      </c>
      <c r="C34" s="67" t="str">
        <f>VLOOKUP(A34,Preco.Unitario!$A$4:$G$104,3,FALSE)</f>
        <v xml:space="preserve">SINALIZAÇÃO DE TRÁFEGO </v>
      </c>
      <c r="D34" s="62" t="str">
        <f>VLOOKUP(A34,Preco.Unitario!$A$4:$G$104,4,FALSE)</f>
        <v>m</v>
      </c>
      <c r="E34" s="63">
        <f>ROUNDUP(($D$4)*2+($D$5)*2,2)</f>
        <v>5.8</v>
      </c>
      <c r="F34" s="64">
        <f>VLOOKUP(A34,Preco.Unitario!$A$4:$G$104,7,FALSE)</f>
        <v>0</v>
      </c>
      <c r="G34" s="64">
        <f>E34*F34</f>
        <v>0</v>
      </c>
      <c r="H34" s="99"/>
      <c r="I34" s="99"/>
      <c r="J34" s="99"/>
      <c r="K34" s="99"/>
      <c r="L34" s="99"/>
      <c r="M34" s="99"/>
      <c r="N34" s="99"/>
      <c r="O34" s="99"/>
      <c r="P34" s="99"/>
      <c r="Q34" s="99"/>
      <c r="R34" s="99"/>
      <c r="S34" s="99"/>
      <c r="T34" s="99"/>
      <c r="U34" s="99"/>
      <c r="V34" s="99"/>
      <c r="W34" s="99"/>
      <c r="X34" s="99"/>
      <c r="Y34" s="99"/>
      <c r="Z34" s="66"/>
    </row>
    <row r="35" spans="1:26" ht="12.75" customHeight="1" outlineLevel="1" x14ac:dyDescent="0.2">
      <c r="A35" s="111">
        <v>2</v>
      </c>
      <c r="B35" s="107"/>
      <c r="C35" s="59" t="s">
        <v>149</v>
      </c>
      <c r="D35" s="109"/>
      <c r="E35" s="110"/>
      <c r="F35" s="64"/>
      <c r="G35" s="64"/>
      <c r="H35" s="99"/>
      <c r="I35" s="99"/>
      <c r="J35" s="99"/>
      <c r="K35" s="99"/>
      <c r="L35" s="99"/>
      <c r="M35" s="99"/>
      <c r="N35" s="99"/>
      <c r="O35" s="99"/>
      <c r="P35" s="99"/>
      <c r="Q35" s="99"/>
      <c r="R35" s="99"/>
      <c r="S35" s="99"/>
      <c r="T35" s="99"/>
      <c r="U35" s="99"/>
      <c r="V35" s="99"/>
      <c r="W35" s="99"/>
      <c r="X35" s="99"/>
      <c r="Y35" s="99"/>
      <c r="Z35" s="66"/>
    </row>
    <row r="36" spans="1:26" ht="12.75" customHeight="1" outlineLevel="1" x14ac:dyDescent="0.2">
      <c r="A36" s="112">
        <v>93358</v>
      </c>
      <c r="B36" s="61" t="str">
        <f>VLOOKUP(A36,Preco.Unitario!$A$4:$G$104,2,FALSE)</f>
        <v>SINAPI</v>
      </c>
      <c r="C36" s="67" t="str">
        <f>VLOOKUP(A36,Preco.Unitario!$A$4:$G$104,3,FALSE)</f>
        <v>ESCAVAÇÃO MANUAL DE VALA COM PROFUNDIDADE MENOR OU IGUAL A 1,30 M. AF_03/2016</v>
      </c>
      <c r="D36" s="62" t="str">
        <f>VLOOKUP(A36,Preco.Unitario!$A$4:$G$104,4,FALSE)</f>
        <v>m³</v>
      </c>
      <c r="E36" s="63">
        <f>$D$4*$D$5*$D$6</f>
        <v>2.7</v>
      </c>
      <c r="F36" s="64">
        <f>VLOOKUP(A36,Preco.Unitario!$A$4:$G$104,7,FALSE)</f>
        <v>0</v>
      </c>
      <c r="G36" s="64">
        <f t="shared" ref="G36:G40" si="3">E36*F36</f>
        <v>0</v>
      </c>
      <c r="H36" s="99"/>
      <c r="I36" s="99"/>
      <c r="J36" s="99"/>
      <c r="K36" s="99"/>
      <c r="L36" s="99"/>
      <c r="M36" s="99"/>
      <c r="N36" s="99"/>
      <c r="O36" s="99"/>
      <c r="P36" s="99"/>
      <c r="Q36" s="99"/>
      <c r="R36" s="99"/>
      <c r="S36" s="99"/>
      <c r="T36" s="99"/>
      <c r="U36" s="99"/>
      <c r="V36" s="99"/>
      <c r="W36" s="99"/>
      <c r="X36" s="99"/>
      <c r="Y36" s="99"/>
      <c r="Z36" s="66"/>
    </row>
    <row r="37" spans="1:26" ht="12.75" customHeight="1" outlineLevel="1" x14ac:dyDescent="0.2">
      <c r="A37" s="60">
        <v>70030090</v>
      </c>
      <c r="B37" s="61" t="str">
        <f>VLOOKUP(A37,Preco.Unitario!$A$4:$G$104,2,FALSE)</f>
        <v>SABESP</v>
      </c>
      <c r="C37" s="67" t="str">
        <f>VLOOKUP(A37,Preco.Unitario!$A$4:$G$104,3,FALSE)</f>
        <v>CARGA E DESCARGA - SOLO (A)</v>
      </c>
      <c r="D37" s="62" t="str">
        <f>VLOOKUP(A37,Preco.Unitario!$A$4:$G$104,4,FALSE)</f>
        <v>m³</v>
      </c>
      <c r="E37" s="63">
        <f>E36</f>
        <v>2.7</v>
      </c>
      <c r="F37" s="64">
        <f>VLOOKUP(A37,Preco.Unitario!$A$4:$G$104,7,FALSE)</f>
        <v>0</v>
      </c>
      <c r="G37" s="64">
        <f t="shared" si="3"/>
        <v>0</v>
      </c>
      <c r="H37" s="99"/>
      <c r="I37" s="99"/>
      <c r="J37" s="99"/>
      <c r="K37" s="99"/>
      <c r="L37" s="99"/>
      <c r="M37" s="99"/>
      <c r="N37" s="99"/>
      <c r="O37" s="99"/>
      <c r="P37" s="99"/>
      <c r="Q37" s="99"/>
      <c r="R37" s="99"/>
      <c r="S37" s="99"/>
      <c r="T37" s="99"/>
      <c r="U37" s="99"/>
      <c r="V37" s="99"/>
      <c r="W37" s="99"/>
      <c r="X37" s="99"/>
      <c r="Y37" s="99"/>
      <c r="Z37" s="66"/>
    </row>
    <row r="38" spans="1:26" ht="12.75" customHeight="1" outlineLevel="1" x14ac:dyDescent="0.2">
      <c r="A38" s="60">
        <v>70030091</v>
      </c>
      <c r="B38" s="61" t="str">
        <f>VLOOKUP(A38,Preco.Unitario!$A$4:$G$104,2,FALSE)</f>
        <v>SABESP</v>
      </c>
      <c r="C38" s="67" t="str">
        <f>VLOOKUP(A38,Preco.Unitario!$A$4:$G$104,3,FALSE)</f>
        <v>TRANSPORTE DE MATERIAL ESCAVADO - SOLO (A)  - PERCURSO DE 10KM</v>
      </c>
      <c r="D38" s="62" t="str">
        <f>VLOOKUP(A38,Preco.Unitario!$A$4:$G$104,4,FALSE)</f>
        <v>m³Q</v>
      </c>
      <c r="E38" s="63">
        <f>E36*10</f>
        <v>27</v>
      </c>
      <c r="F38" s="64">
        <f>VLOOKUP(A38,Preco.Unitario!$A$4:$G$104,7,FALSE)</f>
        <v>0</v>
      </c>
      <c r="G38" s="64">
        <f t="shared" si="3"/>
        <v>0</v>
      </c>
      <c r="H38" s="99"/>
      <c r="I38" s="99"/>
      <c r="J38" s="99"/>
      <c r="K38" s="99"/>
      <c r="L38" s="99"/>
      <c r="M38" s="99"/>
      <c r="N38" s="99"/>
      <c r="O38" s="99"/>
      <c r="P38" s="99"/>
      <c r="Q38" s="99"/>
      <c r="R38" s="99"/>
      <c r="S38" s="99"/>
      <c r="T38" s="99"/>
      <c r="U38" s="99"/>
      <c r="V38" s="99"/>
      <c r="W38" s="99"/>
      <c r="X38" s="99"/>
      <c r="Y38" s="99"/>
      <c r="Z38" s="66"/>
    </row>
    <row r="39" spans="1:26" ht="12.75" customHeight="1" outlineLevel="1" x14ac:dyDescent="0.2">
      <c r="A39" s="112">
        <v>93382</v>
      </c>
      <c r="B39" s="61" t="str">
        <f>VLOOKUP(A39,Preco.Unitario!$A$4:$G$104,2,FALSE)</f>
        <v>SINAPI</v>
      </c>
      <c r="C39" s="67" t="str">
        <f>VLOOKUP(A39,Preco.Unitario!$A$4:$G$104,3,FALSE)</f>
        <v>REATERRO MANUAL DE VALAS COM COMPACTAÇÃO MECANIZADA. AF_04/2016</v>
      </c>
      <c r="D39" s="62" t="str">
        <f>VLOOKUP(A39,Preco.Unitario!$A$4:$G$104,4,FALSE)</f>
        <v>m³</v>
      </c>
      <c r="E39" s="63">
        <f>E36</f>
        <v>2.7</v>
      </c>
      <c r="F39" s="64">
        <f>VLOOKUP(A39,Preco.Unitario!$A$4:$G$104,7,FALSE)</f>
        <v>0</v>
      </c>
      <c r="G39" s="64">
        <f t="shared" si="3"/>
        <v>0</v>
      </c>
      <c r="H39" s="99"/>
      <c r="I39" s="99"/>
      <c r="J39" s="99"/>
      <c r="K39" s="99"/>
      <c r="L39" s="99"/>
      <c r="M39" s="99"/>
      <c r="N39" s="99"/>
      <c r="O39" s="99"/>
      <c r="P39" s="99"/>
      <c r="Q39" s="99"/>
      <c r="R39" s="99"/>
      <c r="S39" s="99"/>
      <c r="T39" s="99"/>
      <c r="U39" s="99"/>
      <c r="V39" s="99"/>
      <c r="W39" s="99"/>
      <c r="X39" s="99"/>
      <c r="Y39" s="99"/>
      <c r="Z39" s="66"/>
    </row>
    <row r="40" spans="1:26" ht="12.75" customHeight="1" outlineLevel="1" x14ac:dyDescent="0.2">
      <c r="A40" s="60">
        <v>70030044</v>
      </c>
      <c r="B40" s="61" t="str">
        <f>VLOOKUP(A40,Preco.Unitario!$A$4:$G$104,2,FALSE)</f>
        <v>SABESP</v>
      </c>
      <c r="C40" s="67" t="str">
        <f>VLOOKUP(A40,Preco.Unitario!$A$4:$G$104,3,FALSE)</f>
        <v>ESCAVAÇÃO EM JAZIDA DE SOLO</v>
      </c>
      <c r="D40" s="62" t="str">
        <f>VLOOKUP(A40,Preco.Unitario!$A$4:$G$104,4,FALSE)</f>
        <v>m³</v>
      </c>
      <c r="E40" s="63">
        <f>E36</f>
        <v>2.7</v>
      </c>
      <c r="F40" s="64">
        <f>VLOOKUP(A40,Preco.Unitario!$A$4:$G$104,7,FALSE)</f>
        <v>0</v>
      </c>
      <c r="G40" s="64">
        <f t="shared" si="3"/>
        <v>0</v>
      </c>
      <c r="H40" s="99"/>
      <c r="I40" s="99"/>
      <c r="J40" s="99"/>
      <c r="K40" s="99"/>
      <c r="L40" s="99"/>
      <c r="M40" s="99"/>
      <c r="N40" s="99"/>
      <c r="O40" s="99"/>
      <c r="P40" s="99"/>
      <c r="Q40" s="99"/>
      <c r="R40" s="99"/>
      <c r="S40" s="99"/>
      <c r="T40" s="99"/>
      <c r="U40" s="99"/>
      <c r="V40" s="99"/>
      <c r="W40" s="99"/>
      <c r="X40" s="99"/>
      <c r="Y40" s="99"/>
      <c r="Z40" s="66"/>
    </row>
    <row r="41" spans="1:26" ht="12.75" customHeight="1" outlineLevel="1" x14ac:dyDescent="0.2">
      <c r="A41" s="111">
        <v>3</v>
      </c>
      <c r="B41" s="107"/>
      <c r="C41" s="59" t="s">
        <v>204</v>
      </c>
      <c r="D41" s="109"/>
      <c r="E41" s="63"/>
      <c r="F41" s="64"/>
      <c r="G41" s="64"/>
      <c r="H41" s="65"/>
      <c r="I41" s="65"/>
      <c r="J41" s="65"/>
      <c r="K41" s="65"/>
      <c r="L41" s="65"/>
      <c r="M41" s="65"/>
      <c r="N41" s="65"/>
      <c r="O41" s="65"/>
      <c r="P41" s="65"/>
      <c r="Q41" s="65"/>
      <c r="R41" s="65"/>
      <c r="S41" s="65"/>
      <c r="T41" s="65"/>
      <c r="U41" s="65"/>
      <c r="V41" s="65"/>
      <c r="W41" s="65"/>
      <c r="X41" s="65"/>
      <c r="Y41" s="65"/>
      <c r="Z41" s="66"/>
    </row>
    <row r="42" spans="1:26" ht="12.75" customHeight="1" outlineLevel="1" x14ac:dyDescent="0.2">
      <c r="A42" s="60">
        <v>70040002</v>
      </c>
      <c r="B42" s="61" t="str">
        <f>VLOOKUP(A42,Preco.Unitario!$A$4:$G$104,2,FALSE)</f>
        <v>SABESP</v>
      </c>
      <c r="C42" s="67" t="str">
        <f>VLOOKUP(A42,Preco.Unitario!$A$4:$G$104,3,FALSE)</f>
        <v>ESCORAMENTO DESCONTÍNUO (A)</v>
      </c>
      <c r="D42" s="62" t="s">
        <v>36</v>
      </c>
      <c r="E42" s="63">
        <f>$D$5*$D$6*2</f>
        <v>6</v>
      </c>
      <c r="F42" s="64">
        <f>VLOOKUP(A42,Preco.Unitario!$A$4:$G$104,7,FALSE)</f>
        <v>0</v>
      </c>
      <c r="G42" s="64">
        <f>E42*F42</f>
        <v>0</v>
      </c>
      <c r="H42" s="65"/>
      <c r="I42" s="65"/>
      <c r="J42" s="65"/>
      <c r="K42" s="65"/>
      <c r="L42" s="65"/>
      <c r="M42" s="65"/>
      <c r="N42" s="65"/>
      <c r="O42" s="65"/>
      <c r="P42" s="65"/>
      <c r="Q42" s="65"/>
      <c r="R42" s="65"/>
      <c r="S42" s="65"/>
      <c r="T42" s="65"/>
      <c r="U42" s="65"/>
      <c r="V42" s="65"/>
      <c r="W42" s="65"/>
      <c r="X42" s="65"/>
      <c r="Y42" s="65"/>
      <c r="Z42" s="66"/>
    </row>
    <row r="43" spans="1:26" ht="12.75" customHeight="1" outlineLevel="1" x14ac:dyDescent="0.2">
      <c r="A43" s="111">
        <v>4</v>
      </c>
      <c r="B43" s="106"/>
      <c r="C43" s="59" t="s">
        <v>150</v>
      </c>
      <c r="D43" s="109"/>
      <c r="E43" s="110"/>
      <c r="F43" s="64"/>
      <c r="G43" s="64"/>
      <c r="H43" s="99"/>
      <c r="I43" s="99"/>
      <c r="J43" s="99"/>
      <c r="K43" s="99"/>
      <c r="L43" s="99"/>
      <c r="M43" s="99"/>
      <c r="N43" s="99"/>
      <c r="O43" s="99"/>
      <c r="P43" s="99"/>
      <c r="Q43" s="99"/>
      <c r="R43" s="99"/>
      <c r="S43" s="99"/>
      <c r="T43" s="99"/>
      <c r="U43" s="99"/>
      <c r="V43" s="99"/>
      <c r="W43" s="99"/>
      <c r="X43" s="99"/>
      <c r="Y43" s="99"/>
      <c r="Z43" s="66"/>
    </row>
    <row r="44" spans="1:26" ht="12.75" customHeight="1" outlineLevel="1" x14ac:dyDescent="0.2">
      <c r="A44" s="112" t="s">
        <v>125</v>
      </c>
      <c r="B44" s="61" t="str">
        <f>VLOOKUP(A44,Preco.Unitario!$A$4:$G$104,2,FALSE)</f>
        <v>SABESP INSUMO</v>
      </c>
      <c r="C44" s="67" t="str">
        <f>VLOOKUP(A44,Preco.Unitario!$A$4:$G$104,3,FALSE)</f>
        <v>ENCANADOR</v>
      </c>
      <c r="D44" s="62" t="str">
        <f>VLOOKUP(A44,Preco.Unitario!$A$4:$G$104,4,FALSE)</f>
        <v>H</v>
      </c>
      <c r="E44" s="114">
        <f t="shared" ref="E44:E45" si="4">$D$7</f>
        <v>1.5</v>
      </c>
      <c r="F44" s="64">
        <f>VLOOKUP(A44,Preco.Unitario!$A$4:$G$104,7,FALSE)</f>
        <v>0</v>
      </c>
      <c r="G44" s="64">
        <f t="shared" ref="G44:G46" si="5">E44*F44</f>
        <v>0</v>
      </c>
      <c r="H44" s="99"/>
      <c r="I44" s="99"/>
      <c r="J44" s="99"/>
      <c r="K44" s="99"/>
      <c r="L44" s="99"/>
      <c r="M44" s="99"/>
      <c r="N44" s="99"/>
      <c r="O44" s="99"/>
      <c r="P44" s="99"/>
      <c r="Q44" s="99"/>
      <c r="R44" s="99"/>
      <c r="S44" s="99"/>
      <c r="T44" s="99"/>
      <c r="U44" s="99"/>
      <c r="V44" s="99"/>
      <c r="W44" s="99"/>
      <c r="X44" s="99"/>
      <c r="Y44" s="99"/>
      <c r="Z44" s="66"/>
    </row>
    <row r="45" spans="1:26" ht="12.75" customHeight="1" outlineLevel="1" x14ac:dyDescent="0.2">
      <c r="A45" s="112" t="s">
        <v>123</v>
      </c>
      <c r="B45" s="61" t="str">
        <f>VLOOKUP(A45,Preco.Unitario!$A$4:$G$104,2,FALSE)</f>
        <v>SABESP INSUMO</v>
      </c>
      <c r="C45" s="67" t="str">
        <f>VLOOKUP(A45,Preco.Unitario!$A$4:$G$104,3,FALSE)</f>
        <v>AJUDANTE</v>
      </c>
      <c r="D45" s="62" t="str">
        <f>VLOOKUP(A45,Preco.Unitario!$A$4:$G$104,4,FALSE)</f>
        <v>H</v>
      </c>
      <c r="E45" s="114">
        <f t="shared" si="4"/>
        <v>1.5</v>
      </c>
      <c r="F45" s="64">
        <f>VLOOKUP(A45,Preco.Unitario!$A$4:$G$104,7,FALSE)</f>
        <v>0</v>
      </c>
      <c r="G45" s="64">
        <f t="shared" si="5"/>
        <v>0</v>
      </c>
      <c r="H45" s="99"/>
      <c r="I45" s="99"/>
      <c r="J45" s="99"/>
      <c r="K45" s="99"/>
      <c r="L45" s="99"/>
      <c r="M45" s="99"/>
      <c r="N45" s="99"/>
      <c r="O45" s="99"/>
      <c r="P45" s="99"/>
      <c r="Q45" s="99"/>
      <c r="R45" s="99"/>
      <c r="S45" s="99"/>
      <c r="T45" s="99"/>
      <c r="U45" s="99"/>
      <c r="V45" s="99"/>
      <c r="W45" s="99"/>
      <c r="X45" s="99"/>
      <c r="Y45" s="99"/>
      <c r="Z45" s="66"/>
    </row>
    <row r="46" spans="1:26" ht="12.75" customHeight="1" outlineLevel="1" x14ac:dyDescent="0.2">
      <c r="A46" s="75" t="s">
        <v>114</v>
      </c>
      <c r="B46" s="61" t="str">
        <f>VLOOKUP(A46,Preco.Unitario!$A$4:$G$104,2,FALSE)</f>
        <v>SABESP INSUMO</v>
      </c>
      <c r="C46" s="67" t="str">
        <f>VLOOKUP(A46,Preco.Unitario!$A$4:$G$104,3,FALSE)</f>
        <v>CAMINHÃO - CARROCERIA FIXA ABERTA DE MADEIRA COM CAPACIDADE 5 T *160CV - À DISPOSIÇÃO</v>
      </c>
      <c r="D46" s="62" t="str">
        <f>VLOOKUP(A46,Preco.Unitario!$A$4:$G$104,4,FALSE)</f>
        <v>H</v>
      </c>
      <c r="E46" s="114">
        <f>$D$7</f>
        <v>1.5</v>
      </c>
      <c r="F46" s="64">
        <f>VLOOKUP(A46,Preco.Unitario!$A$4:$G$104,7,FALSE)</f>
        <v>0</v>
      </c>
      <c r="G46" s="64">
        <f t="shared" si="5"/>
        <v>0</v>
      </c>
      <c r="H46" s="99"/>
      <c r="I46" s="99"/>
      <c r="J46" s="99"/>
      <c r="K46" s="99"/>
      <c r="L46" s="99"/>
      <c r="M46" s="99"/>
      <c r="N46" s="99"/>
      <c r="O46" s="99"/>
      <c r="P46" s="99"/>
      <c r="Q46" s="99"/>
      <c r="R46" s="99"/>
      <c r="S46" s="99"/>
      <c r="T46" s="99"/>
      <c r="U46" s="99"/>
      <c r="V46" s="99"/>
      <c r="W46" s="99"/>
      <c r="X46" s="99"/>
      <c r="Y46" s="99"/>
      <c r="Z46" s="66"/>
    </row>
    <row r="47" spans="1:26" ht="12.75" customHeight="1" outlineLevel="1" x14ac:dyDescent="0.2">
      <c r="A47" s="111">
        <v>5</v>
      </c>
      <c r="B47" s="106"/>
      <c r="C47" s="59" t="s">
        <v>151</v>
      </c>
      <c r="D47" s="109"/>
      <c r="E47" s="110"/>
      <c r="F47" s="64"/>
      <c r="G47" s="64"/>
      <c r="H47" s="99"/>
      <c r="I47" s="99"/>
      <c r="J47" s="99"/>
      <c r="K47" s="99"/>
      <c r="L47" s="99"/>
      <c r="M47" s="99"/>
      <c r="N47" s="99"/>
      <c r="O47" s="99"/>
      <c r="P47" s="99"/>
      <c r="Q47" s="99"/>
      <c r="R47" s="99"/>
      <c r="S47" s="99"/>
      <c r="T47" s="99"/>
      <c r="U47" s="99"/>
      <c r="V47" s="99"/>
      <c r="W47" s="99"/>
      <c r="X47" s="99"/>
      <c r="Y47" s="99"/>
      <c r="Z47" s="66"/>
    </row>
    <row r="48" spans="1:26" ht="12.75" customHeight="1" outlineLevel="1" x14ac:dyDescent="0.2">
      <c r="A48" s="60">
        <v>70050001</v>
      </c>
      <c r="B48" s="61" t="str">
        <f>VLOOKUP(A48,Preco.Unitario!$A$4:$G$104,2,FALSE)</f>
        <v>SABESP</v>
      </c>
      <c r="C48" s="67" t="str">
        <f>VLOOKUP(A48,Preco.Unitario!$A$4:$G$104,3,FALSE)</f>
        <v>ESGOTAMENTO COM BOMBAS DE SUPERFÍCIE OU SUBMERSAS</v>
      </c>
      <c r="D48" s="62" t="str">
        <f>VLOOKUP(A48,Preco.Unitario!$A$4:$G$104,4,FALSE)</f>
        <v>HPH</v>
      </c>
      <c r="E48" s="114">
        <v>0.5</v>
      </c>
      <c r="F48" s="64">
        <f>VLOOKUP(A48,Preco.Unitario!$A$4:$G$104,7,FALSE)</f>
        <v>0</v>
      </c>
      <c r="G48" s="64">
        <f>E48*F48</f>
        <v>0</v>
      </c>
      <c r="H48" s="99"/>
      <c r="I48" s="99"/>
      <c r="J48" s="99"/>
      <c r="K48" s="99"/>
      <c r="L48" s="99"/>
      <c r="M48" s="99"/>
      <c r="N48" s="99"/>
      <c r="O48" s="99"/>
      <c r="P48" s="99"/>
      <c r="Q48" s="99"/>
      <c r="R48" s="99"/>
      <c r="S48" s="99"/>
      <c r="T48" s="99"/>
      <c r="U48" s="99"/>
      <c r="V48" s="99"/>
      <c r="W48" s="99"/>
      <c r="X48" s="99"/>
      <c r="Y48" s="99"/>
      <c r="Z48" s="66"/>
    </row>
    <row r="49" spans="1:26" ht="12.75" customHeight="1" outlineLevel="1" x14ac:dyDescent="0.2">
      <c r="A49" s="111">
        <v>6</v>
      </c>
      <c r="B49" s="106"/>
      <c r="C49" s="59" t="s">
        <v>152</v>
      </c>
      <c r="D49" s="109"/>
      <c r="E49" s="110"/>
      <c r="F49" s="64"/>
      <c r="G49" s="64"/>
      <c r="H49" s="99"/>
      <c r="I49" s="99"/>
      <c r="J49" s="99"/>
      <c r="K49" s="99"/>
      <c r="L49" s="99"/>
      <c r="M49" s="99"/>
      <c r="N49" s="99"/>
      <c r="O49" s="99"/>
      <c r="P49" s="99"/>
      <c r="Q49" s="99"/>
      <c r="R49" s="99"/>
      <c r="S49" s="99"/>
      <c r="T49" s="99"/>
      <c r="U49" s="99"/>
      <c r="V49" s="99"/>
      <c r="W49" s="99"/>
      <c r="X49" s="99"/>
      <c r="Y49" s="99"/>
      <c r="Z49" s="66"/>
    </row>
    <row r="50" spans="1:26" ht="12.75" customHeight="1" outlineLevel="1" x14ac:dyDescent="0.2">
      <c r="A50" s="60">
        <v>70010005</v>
      </c>
      <c r="B50" s="61" t="str">
        <f>VLOOKUP(A50,Preco.Unitario!$A$4:$G$104,2,FALSE)</f>
        <v>SABESP</v>
      </c>
      <c r="C50" s="67" t="str">
        <f>VLOOKUP(A50,Preco.Unitario!$A$4:$G$104,3,FALSE)</f>
        <v>CADASTRO DE REDES</v>
      </c>
      <c r="D50" s="62" t="str">
        <f>VLOOKUP(A50,Preco.Unitario!$A$4:$G$104,4,FALSE)</f>
        <v>m</v>
      </c>
      <c r="E50" s="63">
        <f>$D$5</f>
        <v>2</v>
      </c>
      <c r="F50" s="64">
        <f>VLOOKUP(A50,Preco.Unitario!$A$4:$G$104,7,FALSE)</f>
        <v>0</v>
      </c>
      <c r="G50" s="64">
        <f>E50*F50</f>
        <v>0</v>
      </c>
      <c r="H50" s="99"/>
      <c r="I50" s="99"/>
      <c r="J50" s="99"/>
      <c r="K50" s="99"/>
      <c r="L50" s="99"/>
      <c r="M50" s="99"/>
      <c r="N50" s="99"/>
      <c r="O50" s="99"/>
      <c r="P50" s="99"/>
      <c r="Q50" s="99"/>
      <c r="R50" s="99"/>
      <c r="S50" s="99"/>
      <c r="T50" s="99"/>
      <c r="U50" s="99"/>
      <c r="V50" s="99"/>
      <c r="W50" s="99"/>
      <c r="X50" s="99"/>
      <c r="Y50" s="99"/>
      <c r="Z50" s="66"/>
    </row>
    <row r="51" spans="1:26" ht="12.75" customHeight="1" x14ac:dyDescent="0.2">
      <c r="A51" s="115"/>
      <c r="B51" s="116"/>
      <c r="C51" s="448" t="s">
        <v>153</v>
      </c>
      <c r="D51" s="409"/>
      <c r="E51" s="409"/>
      <c r="F51" s="410"/>
      <c r="G51" s="117">
        <f>SUM(G33:G50)</f>
        <v>0</v>
      </c>
      <c r="H51" s="99"/>
      <c r="I51" s="99"/>
      <c r="J51" s="99"/>
      <c r="K51" s="99"/>
      <c r="L51" s="99"/>
      <c r="M51" s="99"/>
      <c r="N51" s="99"/>
      <c r="O51" s="99"/>
      <c r="P51" s="99"/>
      <c r="Q51" s="99"/>
      <c r="R51" s="99"/>
      <c r="S51" s="99"/>
      <c r="T51" s="99"/>
      <c r="U51" s="99"/>
      <c r="V51" s="99"/>
      <c r="W51" s="99"/>
      <c r="X51" s="99"/>
      <c r="Y51" s="99"/>
      <c r="Z51" s="66"/>
    </row>
    <row r="52" spans="1:26" ht="12.75" customHeight="1" x14ac:dyDescent="0.2">
      <c r="A52" s="118"/>
      <c r="B52" s="118"/>
      <c r="C52" s="99"/>
      <c r="D52" s="119"/>
      <c r="E52" s="99"/>
      <c r="F52" s="99"/>
      <c r="G52" s="99"/>
      <c r="H52" s="99"/>
      <c r="I52" s="99"/>
      <c r="J52" s="99"/>
      <c r="K52" s="99"/>
      <c r="L52" s="99"/>
      <c r="M52" s="99"/>
      <c r="N52" s="99"/>
      <c r="O52" s="99"/>
      <c r="P52" s="99"/>
      <c r="Q52" s="99"/>
      <c r="R52" s="99"/>
      <c r="S52" s="99"/>
      <c r="T52" s="99"/>
      <c r="U52" s="99"/>
      <c r="V52" s="99"/>
      <c r="W52" s="99"/>
      <c r="X52" s="99"/>
      <c r="Y52" s="99"/>
      <c r="Z52" s="66"/>
    </row>
    <row r="53" spans="1:26" ht="12.75" customHeight="1" x14ac:dyDescent="0.2">
      <c r="A53" s="118"/>
      <c r="B53" s="118"/>
      <c r="C53" s="99"/>
      <c r="D53" s="119"/>
      <c r="E53" s="99"/>
      <c r="F53" s="99"/>
      <c r="G53" s="99"/>
      <c r="H53" s="99"/>
      <c r="I53" s="99"/>
      <c r="J53" s="99"/>
      <c r="K53" s="99"/>
      <c r="L53" s="99"/>
      <c r="M53" s="99"/>
      <c r="N53" s="99"/>
      <c r="O53" s="99"/>
      <c r="P53" s="99"/>
      <c r="Q53" s="99"/>
      <c r="R53" s="99"/>
      <c r="S53" s="99"/>
      <c r="T53" s="99"/>
      <c r="U53" s="99"/>
      <c r="V53" s="99"/>
      <c r="W53" s="99"/>
      <c r="X53" s="99"/>
      <c r="Y53" s="99"/>
      <c r="Z53" s="66"/>
    </row>
    <row r="54" spans="1:26" ht="12.75" customHeight="1" x14ac:dyDescent="0.2">
      <c r="A54" s="118"/>
      <c r="B54" s="118"/>
      <c r="C54" s="99"/>
      <c r="D54" s="119"/>
      <c r="E54" s="99"/>
      <c r="F54" s="99"/>
      <c r="G54" s="99"/>
      <c r="H54" s="99"/>
      <c r="I54" s="99"/>
      <c r="J54" s="99"/>
      <c r="K54" s="99"/>
      <c r="L54" s="99"/>
      <c r="M54" s="99"/>
      <c r="N54" s="99"/>
      <c r="O54" s="99"/>
      <c r="P54" s="99"/>
      <c r="Q54" s="99"/>
      <c r="R54" s="99"/>
      <c r="S54" s="99"/>
      <c r="T54" s="99"/>
      <c r="U54" s="99"/>
      <c r="V54" s="99"/>
      <c r="W54" s="99"/>
      <c r="X54" s="99"/>
      <c r="Y54" s="99"/>
      <c r="Z54" s="66"/>
    </row>
    <row r="55" spans="1:26" ht="12.75" customHeight="1" x14ac:dyDescent="0.2">
      <c r="A55" s="118"/>
      <c r="B55" s="118"/>
      <c r="C55" s="99"/>
      <c r="D55" s="119"/>
      <c r="E55" s="99"/>
      <c r="F55" s="99"/>
      <c r="G55" s="99"/>
      <c r="H55" s="99"/>
      <c r="I55" s="99"/>
      <c r="J55" s="99"/>
      <c r="K55" s="99"/>
      <c r="L55" s="99"/>
      <c r="M55" s="99"/>
      <c r="N55" s="99"/>
      <c r="O55" s="99"/>
      <c r="P55" s="99"/>
      <c r="Q55" s="99"/>
      <c r="R55" s="99"/>
      <c r="S55" s="99"/>
      <c r="T55" s="99"/>
      <c r="U55" s="99"/>
      <c r="V55" s="99"/>
      <c r="W55" s="99"/>
      <c r="X55" s="99"/>
      <c r="Y55" s="99"/>
      <c r="Z55" s="66"/>
    </row>
    <row r="56" spans="1:26" ht="12.75" customHeight="1" x14ac:dyDescent="0.2">
      <c r="A56" s="118"/>
      <c r="B56" s="118"/>
      <c r="C56" s="99"/>
      <c r="D56" s="119"/>
      <c r="E56" s="99"/>
      <c r="F56" s="99"/>
      <c r="G56" s="99"/>
      <c r="H56" s="99"/>
      <c r="I56" s="99"/>
      <c r="J56" s="99"/>
      <c r="K56" s="99"/>
      <c r="L56" s="99"/>
      <c r="M56" s="99"/>
      <c r="N56" s="99"/>
      <c r="O56" s="99"/>
      <c r="P56" s="99"/>
      <c r="Q56" s="99"/>
      <c r="R56" s="99"/>
      <c r="S56" s="99"/>
      <c r="T56" s="99"/>
      <c r="U56" s="99"/>
      <c r="V56" s="99"/>
      <c r="W56" s="99"/>
      <c r="X56" s="99"/>
      <c r="Y56" s="99"/>
      <c r="Z56" s="66"/>
    </row>
    <row r="57" spans="1:26" ht="12.75" customHeight="1" x14ac:dyDescent="0.2">
      <c r="A57" s="118"/>
      <c r="B57" s="118"/>
      <c r="C57" s="99"/>
      <c r="D57" s="119"/>
      <c r="E57" s="99"/>
      <c r="F57" s="99"/>
      <c r="G57" s="99"/>
      <c r="H57" s="99"/>
      <c r="I57" s="99"/>
      <c r="J57" s="99"/>
      <c r="K57" s="99"/>
      <c r="L57" s="99"/>
      <c r="M57" s="99"/>
      <c r="N57" s="99"/>
      <c r="O57" s="99"/>
      <c r="P57" s="99"/>
      <c r="Q57" s="99"/>
      <c r="R57" s="99"/>
      <c r="S57" s="99"/>
      <c r="T57" s="99"/>
      <c r="U57" s="99"/>
      <c r="V57" s="99"/>
      <c r="W57" s="99"/>
      <c r="X57" s="99"/>
      <c r="Y57" s="99"/>
      <c r="Z57" s="66"/>
    </row>
    <row r="58" spans="1:26" ht="12.75" customHeight="1" x14ac:dyDescent="0.2">
      <c r="A58" s="118"/>
      <c r="B58" s="118"/>
      <c r="C58" s="99"/>
      <c r="D58" s="119"/>
      <c r="E58" s="99"/>
      <c r="F58" s="99"/>
      <c r="G58" s="99"/>
      <c r="H58" s="99"/>
      <c r="I58" s="99"/>
      <c r="J58" s="99"/>
      <c r="K58" s="99"/>
      <c r="L58" s="99"/>
      <c r="M58" s="99"/>
      <c r="N58" s="99"/>
      <c r="O58" s="99"/>
      <c r="P58" s="99"/>
      <c r="Q58" s="99"/>
      <c r="R58" s="99"/>
      <c r="S58" s="99"/>
      <c r="T58" s="99"/>
      <c r="U58" s="99"/>
      <c r="V58" s="99"/>
      <c r="W58" s="99"/>
      <c r="X58" s="99"/>
      <c r="Y58" s="99"/>
      <c r="Z58" s="66"/>
    </row>
    <row r="59" spans="1:26" ht="12.75" customHeight="1" x14ac:dyDescent="0.2">
      <c r="A59" s="118"/>
      <c r="B59" s="118"/>
      <c r="C59" s="99"/>
      <c r="D59" s="119"/>
      <c r="E59" s="99"/>
      <c r="F59" s="99"/>
      <c r="G59" s="99"/>
      <c r="H59" s="99"/>
      <c r="I59" s="99"/>
      <c r="J59" s="99"/>
      <c r="K59" s="99"/>
      <c r="L59" s="99"/>
      <c r="M59" s="99"/>
      <c r="N59" s="99"/>
      <c r="O59" s="99"/>
      <c r="P59" s="99"/>
      <c r="Q59" s="99"/>
      <c r="R59" s="99"/>
      <c r="S59" s="99"/>
      <c r="T59" s="99"/>
      <c r="U59" s="99"/>
      <c r="V59" s="99"/>
      <c r="W59" s="99"/>
      <c r="X59" s="99"/>
      <c r="Y59" s="99"/>
      <c r="Z59" s="66"/>
    </row>
    <row r="60" spans="1:26" ht="12.75" customHeight="1" x14ac:dyDescent="0.2">
      <c r="A60" s="118"/>
      <c r="B60" s="118"/>
      <c r="C60" s="99"/>
      <c r="D60" s="119"/>
      <c r="E60" s="99"/>
      <c r="F60" s="99"/>
      <c r="G60" s="99"/>
      <c r="H60" s="99"/>
      <c r="I60" s="99"/>
      <c r="J60" s="99"/>
      <c r="K60" s="99"/>
      <c r="L60" s="99"/>
      <c r="M60" s="99"/>
      <c r="N60" s="99"/>
      <c r="O60" s="99"/>
      <c r="P60" s="99"/>
      <c r="Q60" s="99"/>
      <c r="R60" s="99"/>
      <c r="S60" s="99"/>
      <c r="T60" s="99"/>
      <c r="U60" s="99"/>
      <c r="V60" s="99"/>
      <c r="W60" s="99"/>
      <c r="X60" s="99"/>
      <c r="Y60" s="99"/>
      <c r="Z60" s="66"/>
    </row>
    <row r="61" spans="1:26" ht="12.75" customHeight="1" x14ac:dyDescent="0.2">
      <c r="A61" s="118"/>
      <c r="B61" s="118"/>
      <c r="C61" s="99"/>
      <c r="D61" s="119"/>
      <c r="E61" s="99"/>
      <c r="F61" s="99"/>
      <c r="G61" s="99"/>
      <c r="H61" s="99"/>
      <c r="I61" s="99"/>
      <c r="J61" s="99"/>
      <c r="K61" s="99"/>
      <c r="L61" s="99"/>
      <c r="M61" s="99"/>
      <c r="N61" s="99"/>
      <c r="O61" s="99"/>
      <c r="P61" s="99"/>
      <c r="Q61" s="99"/>
      <c r="R61" s="99"/>
      <c r="S61" s="99"/>
      <c r="T61" s="99"/>
      <c r="U61" s="99"/>
      <c r="V61" s="99"/>
      <c r="W61" s="99"/>
      <c r="X61" s="99"/>
      <c r="Y61" s="99"/>
      <c r="Z61" s="66"/>
    </row>
    <row r="62" spans="1:26" ht="12.75" customHeight="1" x14ac:dyDescent="0.2">
      <c r="A62" s="118"/>
      <c r="B62" s="118"/>
      <c r="C62" s="99"/>
      <c r="D62" s="119"/>
      <c r="E62" s="99"/>
      <c r="F62" s="99"/>
      <c r="G62" s="99"/>
      <c r="H62" s="99"/>
      <c r="I62" s="99"/>
      <c r="J62" s="99"/>
      <c r="K62" s="99"/>
      <c r="L62" s="99"/>
      <c r="M62" s="99"/>
      <c r="N62" s="99"/>
      <c r="O62" s="99"/>
      <c r="P62" s="99"/>
      <c r="Q62" s="99"/>
      <c r="R62" s="99"/>
      <c r="S62" s="99"/>
      <c r="T62" s="99"/>
      <c r="U62" s="99"/>
      <c r="V62" s="99"/>
      <c r="W62" s="99"/>
      <c r="X62" s="99"/>
      <c r="Y62" s="99"/>
      <c r="Z62" s="66"/>
    </row>
    <row r="63" spans="1:26" ht="12.75" customHeight="1" x14ac:dyDescent="0.2">
      <c r="A63" s="118"/>
      <c r="B63" s="118"/>
      <c r="C63" s="99"/>
      <c r="D63" s="119"/>
      <c r="E63" s="99"/>
      <c r="F63" s="99"/>
      <c r="G63" s="99"/>
      <c r="H63" s="99"/>
      <c r="I63" s="99"/>
      <c r="J63" s="99"/>
      <c r="K63" s="99"/>
      <c r="L63" s="99"/>
      <c r="M63" s="99"/>
      <c r="N63" s="99"/>
      <c r="O63" s="99"/>
      <c r="P63" s="99"/>
      <c r="Q63" s="99"/>
      <c r="R63" s="99"/>
      <c r="S63" s="99"/>
      <c r="T63" s="99"/>
      <c r="U63" s="99"/>
      <c r="V63" s="99"/>
      <c r="W63" s="99"/>
      <c r="X63" s="99"/>
      <c r="Y63" s="99"/>
      <c r="Z63" s="66"/>
    </row>
    <row r="64" spans="1:26" ht="12.75" customHeight="1" x14ac:dyDescent="0.2">
      <c r="A64" s="118"/>
      <c r="B64" s="118"/>
      <c r="C64" s="99"/>
      <c r="D64" s="119"/>
      <c r="E64" s="99"/>
      <c r="F64" s="99"/>
      <c r="G64" s="99"/>
      <c r="H64" s="99"/>
      <c r="I64" s="99"/>
      <c r="J64" s="99"/>
      <c r="K64" s="99"/>
      <c r="L64" s="99"/>
      <c r="M64" s="99"/>
      <c r="N64" s="99"/>
      <c r="O64" s="99"/>
      <c r="P64" s="99"/>
      <c r="Q64" s="99"/>
      <c r="R64" s="99"/>
      <c r="S64" s="99"/>
      <c r="T64" s="99"/>
      <c r="U64" s="99"/>
      <c r="V64" s="99"/>
      <c r="W64" s="99"/>
      <c r="X64" s="99"/>
      <c r="Y64" s="99"/>
      <c r="Z64" s="66"/>
    </row>
    <row r="65" spans="1:26" ht="12.75" customHeight="1" x14ac:dyDescent="0.2">
      <c r="A65" s="118"/>
      <c r="B65" s="118"/>
      <c r="C65" s="99"/>
      <c r="D65" s="119"/>
      <c r="E65" s="99"/>
      <c r="F65" s="99"/>
      <c r="G65" s="99"/>
      <c r="H65" s="99"/>
      <c r="I65" s="99"/>
      <c r="J65" s="99"/>
      <c r="K65" s="99"/>
      <c r="L65" s="99"/>
      <c r="M65" s="99"/>
      <c r="N65" s="99"/>
      <c r="O65" s="99"/>
      <c r="P65" s="99"/>
      <c r="Q65" s="99"/>
      <c r="R65" s="99"/>
      <c r="S65" s="99"/>
      <c r="T65" s="99"/>
      <c r="U65" s="99"/>
      <c r="V65" s="99"/>
      <c r="W65" s="99"/>
      <c r="X65" s="99"/>
      <c r="Y65" s="99"/>
      <c r="Z65" s="66"/>
    </row>
    <row r="66" spans="1:26" ht="12.75" customHeight="1" x14ac:dyDescent="0.2">
      <c r="A66" s="118"/>
      <c r="B66" s="118"/>
      <c r="C66" s="99"/>
      <c r="D66" s="119"/>
      <c r="E66" s="99"/>
      <c r="F66" s="99"/>
      <c r="G66" s="99"/>
      <c r="H66" s="99"/>
      <c r="I66" s="99"/>
      <c r="J66" s="99"/>
      <c r="K66" s="99"/>
      <c r="L66" s="99"/>
      <c r="M66" s="99"/>
      <c r="N66" s="99"/>
      <c r="O66" s="99"/>
      <c r="P66" s="99"/>
      <c r="Q66" s="99"/>
      <c r="R66" s="99"/>
      <c r="S66" s="99"/>
      <c r="T66" s="99"/>
      <c r="U66" s="99"/>
      <c r="V66" s="99"/>
      <c r="W66" s="99"/>
      <c r="X66" s="99"/>
      <c r="Y66" s="99"/>
      <c r="Z66" s="66"/>
    </row>
    <row r="67" spans="1:26" ht="12.75" customHeight="1" x14ac:dyDescent="0.2">
      <c r="A67" s="118"/>
      <c r="B67" s="118"/>
      <c r="C67" s="99"/>
      <c r="D67" s="119"/>
      <c r="E67" s="99"/>
      <c r="F67" s="99"/>
      <c r="G67" s="99"/>
      <c r="H67" s="99"/>
      <c r="I67" s="99"/>
      <c r="J67" s="99"/>
      <c r="K67" s="99"/>
      <c r="L67" s="99"/>
      <c r="M67" s="99"/>
      <c r="N67" s="99"/>
      <c r="O67" s="99"/>
      <c r="P67" s="99"/>
      <c r="Q67" s="99"/>
      <c r="R67" s="99"/>
      <c r="S67" s="99"/>
      <c r="T67" s="99"/>
      <c r="U67" s="99"/>
      <c r="V67" s="99"/>
      <c r="W67" s="99"/>
      <c r="X67" s="99"/>
      <c r="Y67" s="99"/>
      <c r="Z67" s="66"/>
    </row>
    <row r="68" spans="1:26" ht="12.75" customHeight="1" x14ac:dyDescent="0.2">
      <c r="A68" s="118"/>
      <c r="B68" s="118"/>
      <c r="C68" s="99"/>
      <c r="D68" s="119"/>
      <c r="E68" s="99"/>
      <c r="F68" s="99"/>
      <c r="G68" s="99"/>
      <c r="H68" s="99"/>
      <c r="I68" s="99"/>
      <c r="J68" s="99"/>
      <c r="K68" s="99"/>
      <c r="L68" s="99"/>
      <c r="M68" s="99"/>
      <c r="N68" s="99"/>
      <c r="O68" s="99"/>
      <c r="P68" s="99"/>
      <c r="Q68" s="99"/>
      <c r="R68" s="99"/>
      <c r="S68" s="99"/>
      <c r="T68" s="99"/>
      <c r="U68" s="99"/>
      <c r="V68" s="99"/>
      <c r="W68" s="99"/>
      <c r="X68" s="99"/>
      <c r="Y68" s="99"/>
      <c r="Z68" s="66"/>
    </row>
    <row r="69" spans="1:26" ht="12.75" customHeight="1" x14ac:dyDescent="0.2">
      <c r="A69" s="118"/>
      <c r="B69" s="118"/>
      <c r="C69" s="99"/>
      <c r="D69" s="119"/>
      <c r="E69" s="99"/>
      <c r="F69" s="99"/>
      <c r="G69" s="99"/>
      <c r="H69" s="99"/>
      <c r="I69" s="99"/>
      <c r="J69" s="99"/>
      <c r="K69" s="99"/>
      <c r="L69" s="99"/>
      <c r="M69" s="99"/>
      <c r="N69" s="99"/>
      <c r="O69" s="99"/>
      <c r="P69" s="99"/>
      <c r="Q69" s="99"/>
      <c r="R69" s="99"/>
      <c r="S69" s="99"/>
      <c r="T69" s="99"/>
      <c r="U69" s="99"/>
      <c r="V69" s="99"/>
      <c r="W69" s="99"/>
      <c r="X69" s="99"/>
      <c r="Y69" s="99"/>
      <c r="Z69" s="66"/>
    </row>
    <row r="70" spans="1:26" ht="12.75" customHeight="1" x14ac:dyDescent="0.2">
      <c r="A70" s="118"/>
      <c r="B70" s="118"/>
      <c r="C70" s="99"/>
      <c r="D70" s="119"/>
      <c r="E70" s="99"/>
      <c r="F70" s="99"/>
      <c r="G70" s="99"/>
      <c r="H70" s="99"/>
      <c r="I70" s="99"/>
      <c r="J70" s="99"/>
      <c r="K70" s="99"/>
      <c r="L70" s="99"/>
      <c r="M70" s="99"/>
      <c r="N70" s="99"/>
      <c r="O70" s="99"/>
      <c r="P70" s="99"/>
      <c r="Q70" s="99"/>
      <c r="R70" s="99"/>
      <c r="S70" s="99"/>
      <c r="T70" s="99"/>
      <c r="U70" s="99"/>
      <c r="V70" s="99"/>
      <c r="W70" s="99"/>
      <c r="X70" s="99"/>
      <c r="Y70" s="99"/>
      <c r="Z70" s="66"/>
    </row>
    <row r="71" spans="1:26" ht="12.75" customHeight="1" x14ac:dyDescent="0.2">
      <c r="A71" s="118"/>
      <c r="B71" s="118"/>
      <c r="C71" s="99"/>
      <c r="D71" s="119"/>
      <c r="E71" s="99"/>
      <c r="F71" s="99"/>
      <c r="G71" s="99"/>
      <c r="H71" s="99"/>
      <c r="I71" s="99"/>
      <c r="J71" s="99"/>
      <c r="K71" s="99"/>
      <c r="L71" s="99"/>
      <c r="M71" s="99"/>
      <c r="N71" s="99"/>
      <c r="O71" s="99"/>
      <c r="P71" s="99"/>
      <c r="Q71" s="99"/>
      <c r="R71" s="99"/>
      <c r="S71" s="99"/>
      <c r="T71" s="99"/>
      <c r="U71" s="99"/>
      <c r="V71" s="99"/>
      <c r="W71" s="99"/>
      <c r="X71" s="99"/>
      <c r="Y71" s="99"/>
      <c r="Z71" s="66"/>
    </row>
    <row r="72" spans="1:26" ht="12.75" customHeight="1" x14ac:dyDescent="0.2">
      <c r="A72" s="118"/>
      <c r="B72" s="118"/>
      <c r="C72" s="99"/>
      <c r="D72" s="119"/>
      <c r="E72" s="99"/>
      <c r="F72" s="99"/>
      <c r="G72" s="99"/>
      <c r="H72" s="99"/>
      <c r="I72" s="99"/>
      <c r="J72" s="99"/>
      <c r="K72" s="99"/>
      <c r="L72" s="99"/>
      <c r="M72" s="99"/>
      <c r="N72" s="99"/>
      <c r="O72" s="99"/>
      <c r="P72" s="99"/>
      <c r="Q72" s="99"/>
      <c r="R72" s="99"/>
      <c r="S72" s="99"/>
      <c r="T72" s="99"/>
      <c r="U72" s="99"/>
      <c r="V72" s="99"/>
      <c r="W72" s="99"/>
      <c r="X72" s="99"/>
      <c r="Y72" s="99"/>
      <c r="Z72" s="66"/>
    </row>
    <row r="73" spans="1:26" ht="12.75" customHeight="1" x14ac:dyDescent="0.2">
      <c r="A73" s="118"/>
      <c r="B73" s="118"/>
      <c r="C73" s="99"/>
      <c r="D73" s="119"/>
      <c r="E73" s="99"/>
      <c r="F73" s="99"/>
      <c r="G73" s="99"/>
      <c r="H73" s="99"/>
      <c r="I73" s="99"/>
      <c r="J73" s="99"/>
      <c r="K73" s="99"/>
      <c r="L73" s="99"/>
      <c r="M73" s="99"/>
      <c r="N73" s="99"/>
      <c r="O73" s="99"/>
      <c r="P73" s="99"/>
      <c r="Q73" s="99"/>
      <c r="R73" s="99"/>
      <c r="S73" s="99"/>
      <c r="T73" s="99"/>
      <c r="U73" s="99"/>
      <c r="V73" s="99"/>
      <c r="W73" s="99"/>
      <c r="X73" s="99"/>
      <c r="Y73" s="99"/>
      <c r="Z73" s="66"/>
    </row>
    <row r="74" spans="1:26" ht="12.75" customHeight="1" x14ac:dyDescent="0.2">
      <c r="A74" s="118"/>
      <c r="B74" s="118"/>
      <c r="C74" s="99"/>
      <c r="D74" s="119"/>
      <c r="E74" s="99"/>
      <c r="F74" s="99"/>
      <c r="G74" s="99"/>
      <c r="H74" s="99"/>
      <c r="I74" s="99"/>
      <c r="J74" s="99"/>
      <c r="K74" s="99"/>
      <c r="L74" s="99"/>
      <c r="M74" s="99"/>
      <c r="N74" s="99"/>
      <c r="O74" s="99"/>
      <c r="P74" s="99"/>
      <c r="Q74" s="99"/>
      <c r="R74" s="99"/>
      <c r="S74" s="99"/>
      <c r="T74" s="99"/>
      <c r="U74" s="99"/>
      <c r="V74" s="99"/>
      <c r="W74" s="99"/>
      <c r="X74" s="99"/>
      <c r="Y74" s="99"/>
      <c r="Z74" s="66"/>
    </row>
    <row r="75" spans="1:26" ht="12.75" customHeight="1" x14ac:dyDescent="0.2">
      <c r="A75" s="118"/>
      <c r="B75" s="118"/>
      <c r="C75" s="99"/>
      <c r="D75" s="119"/>
      <c r="E75" s="99"/>
      <c r="F75" s="99"/>
      <c r="G75" s="99"/>
      <c r="H75" s="99"/>
      <c r="I75" s="99"/>
      <c r="J75" s="99"/>
      <c r="K75" s="99"/>
      <c r="L75" s="99"/>
      <c r="M75" s="99"/>
      <c r="N75" s="99"/>
      <c r="O75" s="99"/>
      <c r="P75" s="99"/>
      <c r="Q75" s="99"/>
      <c r="R75" s="99"/>
      <c r="S75" s="99"/>
      <c r="T75" s="99"/>
      <c r="U75" s="99"/>
      <c r="V75" s="99"/>
      <c r="W75" s="99"/>
      <c r="X75" s="99"/>
      <c r="Y75" s="99"/>
      <c r="Z75" s="66"/>
    </row>
    <row r="76" spans="1:26" ht="12.75" customHeight="1" x14ac:dyDescent="0.2">
      <c r="A76" s="118"/>
      <c r="B76" s="118"/>
      <c r="C76" s="99"/>
      <c r="D76" s="119"/>
      <c r="E76" s="99"/>
      <c r="F76" s="99"/>
      <c r="G76" s="99"/>
      <c r="H76" s="99"/>
      <c r="I76" s="99"/>
      <c r="J76" s="99"/>
      <c r="K76" s="99"/>
      <c r="L76" s="99"/>
      <c r="M76" s="99"/>
      <c r="N76" s="99"/>
      <c r="O76" s="99"/>
      <c r="P76" s="99"/>
      <c r="Q76" s="99"/>
      <c r="R76" s="99"/>
      <c r="S76" s="99"/>
      <c r="T76" s="99"/>
      <c r="U76" s="99"/>
      <c r="V76" s="99"/>
      <c r="W76" s="99"/>
      <c r="X76" s="99"/>
      <c r="Y76" s="99"/>
      <c r="Z76" s="66"/>
    </row>
    <row r="77" spans="1:26" ht="12.75" customHeight="1" x14ac:dyDescent="0.2">
      <c r="A77" s="118"/>
      <c r="B77" s="118"/>
      <c r="C77" s="99"/>
      <c r="D77" s="119"/>
      <c r="E77" s="99"/>
      <c r="F77" s="99"/>
      <c r="G77" s="99"/>
      <c r="H77" s="99"/>
      <c r="I77" s="99"/>
      <c r="J77" s="99"/>
      <c r="K77" s="99"/>
      <c r="L77" s="99"/>
      <c r="M77" s="99"/>
      <c r="N77" s="99"/>
      <c r="O77" s="99"/>
      <c r="P77" s="99"/>
      <c r="Q77" s="99"/>
      <c r="R77" s="99"/>
      <c r="S77" s="99"/>
      <c r="T77" s="99"/>
      <c r="U77" s="99"/>
      <c r="V77" s="99"/>
      <c r="W77" s="99"/>
      <c r="X77" s="99"/>
      <c r="Y77" s="99"/>
      <c r="Z77" s="66"/>
    </row>
    <row r="78" spans="1:26" ht="12.75" customHeight="1" x14ac:dyDescent="0.2">
      <c r="A78" s="118"/>
      <c r="B78" s="118"/>
      <c r="C78" s="99"/>
      <c r="D78" s="119"/>
      <c r="E78" s="99"/>
      <c r="F78" s="99"/>
      <c r="G78" s="99"/>
      <c r="H78" s="99"/>
      <c r="I78" s="99"/>
      <c r="J78" s="99"/>
      <c r="K78" s="99"/>
      <c r="L78" s="99"/>
      <c r="M78" s="99"/>
      <c r="N78" s="99"/>
      <c r="O78" s="99"/>
      <c r="P78" s="99"/>
      <c r="Q78" s="99"/>
      <c r="R78" s="99"/>
      <c r="S78" s="99"/>
      <c r="T78" s="99"/>
      <c r="U78" s="99"/>
      <c r="V78" s="99"/>
      <c r="W78" s="99"/>
      <c r="X78" s="99"/>
      <c r="Y78" s="99"/>
      <c r="Z78" s="66"/>
    </row>
    <row r="79" spans="1:26" ht="12.75" customHeight="1" x14ac:dyDescent="0.2">
      <c r="A79" s="118"/>
      <c r="B79" s="118"/>
      <c r="C79" s="99"/>
      <c r="D79" s="119"/>
      <c r="E79" s="99"/>
      <c r="F79" s="99"/>
      <c r="G79" s="99"/>
      <c r="H79" s="99"/>
      <c r="I79" s="99"/>
      <c r="J79" s="99"/>
      <c r="K79" s="99"/>
      <c r="L79" s="99"/>
      <c r="M79" s="99"/>
      <c r="N79" s="99"/>
      <c r="O79" s="99"/>
      <c r="P79" s="99"/>
      <c r="Q79" s="99"/>
      <c r="R79" s="99"/>
      <c r="S79" s="99"/>
      <c r="T79" s="99"/>
      <c r="U79" s="99"/>
      <c r="V79" s="99"/>
      <c r="W79" s="99"/>
      <c r="X79" s="99"/>
      <c r="Y79" s="99"/>
      <c r="Z79" s="66"/>
    </row>
    <row r="80" spans="1:26" ht="12.75" customHeight="1" x14ac:dyDescent="0.2">
      <c r="A80" s="118"/>
      <c r="B80" s="118"/>
      <c r="C80" s="99"/>
      <c r="D80" s="119"/>
      <c r="E80" s="99"/>
      <c r="F80" s="99"/>
      <c r="G80" s="99"/>
      <c r="H80" s="99"/>
      <c r="I80" s="99"/>
      <c r="J80" s="99"/>
      <c r="K80" s="99"/>
      <c r="L80" s="99"/>
      <c r="M80" s="99"/>
      <c r="N80" s="99"/>
      <c r="O80" s="99"/>
      <c r="P80" s="99"/>
      <c r="Q80" s="99"/>
      <c r="R80" s="99"/>
      <c r="S80" s="99"/>
      <c r="T80" s="99"/>
      <c r="U80" s="99"/>
      <c r="V80" s="99"/>
      <c r="W80" s="99"/>
      <c r="X80" s="99"/>
      <c r="Y80" s="99"/>
      <c r="Z80" s="66"/>
    </row>
    <row r="81" spans="1:26" ht="12.75" customHeight="1" x14ac:dyDescent="0.2">
      <c r="A81" s="118"/>
      <c r="B81" s="118"/>
      <c r="C81" s="99"/>
      <c r="D81" s="119"/>
      <c r="E81" s="99"/>
      <c r="F81" s="99"/>
      <c r="G81" s="99"/>
      <c r="H81" s="99"/>
      <c r="I81" s="99"/>
      <c r="J81" s="99"/>
      <c r="K81" s="99"/>
      <c r="L81" s="99"/>
      <c r="M81" s="99"/>
      <c r="N81" s="99"/>
      <c r="O81" s="99"/>
      <c r="P81" s="99"/>
      <c r="Q81" s="99"/>
      <c r="R81" s="99"/>
      <c r="S81" s="99"/>
      <c r="T81" s="99"/>
      <c r="U81" s="99"/>
      <c r="V81" s="99"/>
      <c r="W81" s="99"/>
      <c r="X81" s="99"/>
      <c r="Y81" s="99"/>
      <c r="Z81" s="66"/>
    </row>
    <row r="82" spans="1:26" ht="12.75" customHeight="1" x14ac:dyDescent="0.2">
      <c r="A82" s="118"/>
      <c r="B82" s="118"/>
      <c r="C82" s="99"/>
      <c r="D82" s="119"/>
      <c r="E82" s="99"/>
      <c r="F82" s="99"/>
      <c r="G82" s="99"/>
      <c r="H82" s="99"/>
      <c r="I82" s="99"/>
      <c r="J82" s="99"/>
      <c r="K82" s="99"/>
      <c r="L82" s="99"/>
      <c r="M82" s="99"/>
      <c r="N82" s="99"/>
      <c r="O82" s="99"/>
      <c r="P82" s="99"/>
      <c r="Q82" s="99"/>
      <c r="R82" s="99"/>
      <c r="S82" s="99"/>
      <c r="T82" s="99"/>
      <c r="U82" s="99"/>
      <c r="V82" s="99"/>
      <c r="W82" s="99"/>
      <c r="X82" s="99"/>
      <c r="Y82" s="99"/>
      <c r="Z82" s="66"/>
    </row>
    <row r="83" spans="1:26" ht="12.75" customHeight="1" x14ac:dyDescent="0.2">
      <c r="A83" s="118"/>
      <c r="B83" s="118"/>
      <c r="C83" s="99"/>
      <c r="D83" s="119"/>
      <c r="E83" s="99"/>
      <c r="F83" s="99"/>
      <c r="G83" s="99"/>
      <c r="H83" s="99"/>
      <c r="I83" s="99"/>
      <c r="J83" s="99"/>
      <c r="K83" s="99"/>
      <c r="L83" s="99"/>
      <c r="M83" s="99"/>
      <c r="N83" s="99"/>
      <c r="O83" s="99"/>
      <c r="P83" s="99"/>
      <c r="Q83" s="99"/>
      <c r="R83" s="99"/>
      <c r="S83" s="99"/>
      <c r="T83" s="99"/>
      <c r="U83" s="99"/>
      <c r="V83" s="99"/>
      <c r="W83" s="99"/>
      <c r="X83" s="99"/>
      <c r="Y83" s="99"/>
      <c r="Z83" s="66"/>
    </row>
    <row r="84" spans="1:26" ht="12.75" customHeight="1" x14ac:dyDescent="0.2">
      <c r="A84" s="118"/>
      <c r="B84" s="118"/>
      <c r="C84" s="99"/>
      <c r="D84" s="119"/>
      <c r="E84" s="99"/>
      <c r="F84" s="99"/>
      <c r="G84" s="99"/>
      <c r="H84" s="99"/>
      <c r="I84" s="99"/>
      <c r="J84" s="99"/>
      <c r="K84" s="99"/>
      <c r="L84" s="99"/>
      <c r="M84" s="99"/>
      <c r="N84" s="99"/>
      <c r="O84" s="99"/>
      <c r="P84" s="99"/>
      <c r="Q84" s="99"/>
      <c r="R84" s="99"/>
      <c r="S84" s="99"/>
      <c r="T84" s="99"/>
      <c r="U84" s="99"/>
      <c r="V84" s="99"/>
      <c r="W84" s="99"/>
      <c r="X84" s="99"/>
      <c r="Y84" s="99"/>
      <c r="Z84" s="66"/>
    </row>
    <row r="85" spans="1:26" ht="12.75" customHeight="1" x14ac:dyDescent="0.2">
      <c r="A85" s="118"/>
      <c r="B85" s="118"/>
      <c r="C85" s="99"/>
      <c r="D85" s="119"/>
      <c r="E85" s="99"/>
      <c r="F85" s="99"/>
      <c r="G85" s="99"/>
      <c r="H85" s="99"/>
      <c r="I85" s="99"/>
      <c r="J85" s="99"/>
      <c r="K85" s="99"/>
      <c r="L85" s="99"/>
      <c r="M85" s="99"/>
      <c r="N85" s="99"/>
      <c r="O85" s="99"/>
      <c r="P85" s="99"/>
      <c r="Q85" s="99"/>
      <c r="R85" s="99"/>
      <c r="S85" s="99"/>
      <c r="T85" s="99"/>
      <c r="U85" s="99"/>
      <c r="V85" s="99"/>
      <c r="W85" s="99"/>
      <c r="X85" s="99"/>
      <c r="Y85" s="99"/>
      <c r="Z85" s="66"/>
    </row>
    <row r="86" spans="1:26" ht="12.75" customHeight="1" x14ac:dyDescent="0.2">
      <c r="A86" s="118"/>
      <c r="B86" s="118"/>
      <c r="C86" s="99"/>
      <c r="D86" s="119"/>
      <c r="E86" s="99"/>
      <c r="F86" s="99"/>
      <c r="G86" s="99"/>
      <c r="H86" s="99"/>
      <c r="I86" s="99"/>
      <c r="J86" s="99"/>
      <c r="K86" s="99"/>
      <c r="L86" s="99"/>
      <c r="M86" s="99"/>
      <c r="N86" s="99"/>
      <c r="O86" s="99"/>
      <c r="P86" s="99"/>
      <c r="Q86" s="99"/>
      <c r="R86" s="99"/>
      <c r="S86" s="99"/>
      <c r="T86" s="99"/>
      <c r="U86" s="99"/>
      <c r="V86" s="99"/>
      <c r="W86" s="99"/>
      <c r="X86" s="99"/>
      <c r="Y86" s="99"/>
      <c r="Z86" s="66"/>
    </row>
    <row r="87" spans="1:26" ht="12.75" customHeight="1" x14ac:dyDescent="0.2">
      <c r="A87" s="118"/>
      <c r="B87" s="118"/>
      <c r="C87" s="99"/>
      <c r="D87" s="119"/>
      <c r="E87" s="99"/>
      <c r="F87" s="99"/>
      <c r="G87" s="99"/>
      <c r="H87" s="99"/>
      <c r="I87" s="99"/>
      <c r="J87" s="99"/>
      <c r="K87" s="99"/>
      <c r="L87" s="99"/>
      <c r="M87" s="99"/>
      <c r="N87" s="99"/>
      <c r="O87" s="99"/>
      <c r="P87" s="99"/>
      <c r="Q87" s="99"/>
      <c r="R87" s="99"/>
      <c r="S87" s="99"/>
      <c r="T87" s="99"/>
      <c r="U87" s="99"/>
      <c r="V87" s="99"/>
      <c r="W87" s="99"/>
      <c r="X87" s="99"/>
      <c r="Y87" s="99"/>
      <c r="Z87" s="66"/>
    </row>
    <row r="88" spans="1:26" ht="12.75" customHeight="1" x14ac:dyDescent="0.2">
      <c r="A88" s="118"/>
      <c r="B88" s="118"/>
      <c r="C88" s="99"/>
      <c r="D88" s="119"/>
      <c r="E88" s="99"/>
      <c r="F88" s="99"/>
      <c r="G88" s="99"/>
      <c r="H88" s="99"/>
      <c r="I88" s="99"/>
      <c r="J88" s="99"/>
      <c r="K88" s="99"/>
      <c r="L88" s="99"/>
      <c r="M88" s="99"/>
      <c r="N88" s="99"/>
      <c r="O88" s="99"/>
      <c r="P88" s="99"/>
      <c r="Q88" s="99"/>
      <c r="R88" s="99"/>
      <c r="S88" s="99"/>
      <c r="T88" s="99"/>
      <c r="U88" s="99"/>
      <c r="V88" s="99"/>
      <c r="W88" s="99"/>
      <c r="X88" s="99"/>
      <c r="Y88" s="99"/>
      <c r="Z88" s="66"/>
    </row>
    <row r="89" spans="1:26" ht="12.75" customHeight="1" x14ac:dyDescent="0.2">
      <c r="A89" s="118"/>
      <c r="B89" s="118"/>
      <c r="C89" s="99"/>
      <c r="D89" s="119"/>
      <c r="E89" s="99"/>
      <c r="F89" s="99"/>
      <c r="G89" s="99"/>
      <c r="H89" s="99"/>
      <c r="I89" s="99"/>
      <c r="J89" s="99"/>
      <c r="K89" s="99"/>
      <c r="L89" s="99"/>
      <c r="M89" s="99"/>
      <c r="N89" s="99"/>
      <c r="O89" s="99"/>
      <c r="P89" s="99"/>
      <c r="Q89" s="99"/>
      <c r="R89" s="99"/>
      <c r="S89" s="99"/>
      <c r="T89" s="99"/>
      <c r="U89" s="99"/>
      <c r="V89" s="99"/>
      <c r="W89" s="99"/>
      <c r="X89" s="99"/>
      <c r="Y89" s="99"/>
      <c r="Z89" s="66"/>
    </row>
    <row r="90" spans="1:26" ht="12.75" customHeight="1" x14ac:dyDescent="0.2">
      <c r="A90" s="118"/>
      <c r="B90" s="118"/>
      <c r="C90" s="99"/>
      <c r="D90" s="119"/>
      <c r="E90" s="99"/>
      <c r="F90" s="99"/>
      <c r="G90" s="99"/>
      <c r="H90" s="99"/>
      <c r="I90" s="99"/>
      <c r="J90" s="99"/>
      <c r="K90" s="99"/>
      <c r="L90" s="99"/>
      <c r="M90" s="99"/>
      <c r="N90" s="99"/>
      <c r="O90" s="99"/>
      <c r="P90" s="99"/>
      <c r="Q90" s="99"/>
      <c r="R90" s="99"/>
      <c r="S90" s="99"/>
      <c r="T90" s="99"/>
      <c r="U90" s="99"/>
      <c r="V90" s="99"/>
      <c r="W90" s="99"/>
      <c r="X90" s="99"/>
      <c r="Y90" s="99"/>
      <c r="Z90" s="66"/>
    </row>
    <row r="91" spans="1:26" ht="12.75" customHeight="1" x14ac:dyDescent="0.2">
      <c r="A91" s="118"/>
      <c r="B91" s="118"/>
      <c r="C91" s="99"/>
      <c r="D91" s="119"/>
      <c r="E91" s="99"/>
      <c r="F91" s="99"/>
      <c r="G91" s="99"/>
      <c r="H91" s="99"/>
      <c r="I91" s="99"/>
      <c r="J91" s="99"/>
      <c r="K91" s="99"/>
      <c r="L91" s="99"/>
      <c r="M91" s="99"/>
      <c r="N91" s="99"/>
      <c r="O91" s="99"/>
      <c r="P91" s="99"/>
      <c r="Q91" s="99"/>
      <c r="R91" s="99"/>
      <c r="S91" s="99"/>
      <c r="T91" s="99"/>
      <c r="U91" s="99"/>
      <c r="V91" s="99"/>
      <c r="W91" s="99"/>
      <c r="X91" s="99"/>
      <c r="Y91" s="99"/>
      <c r="Z91" s="66"/>
    </row>
    <row r="92" spans="1:26" ht="12.75" customHeight="1" x14ac:dyDescent="0.2">
      <c r="A92" s="118"/>
      <c r="B92" s="118"/>
      <c r="C92" s="99"/>
      <c r="D92" s="119"/>
      <c r="E92" s="99"/>
      <c r="F92" s="99"/>
      <c r="G92" s="99"/>
      <c r="H92" s="99"/>
      <c r="I92" s="99"/>
      <c r="J92" s="99"/>
      <c r="K92" s="99"/>
      <c r="L92" s="99"/>
      <c r="M92" s="99"/>
      <c r="N92" s="99"/>
      <c r="O92" s="99"/>
      <c r="P92" s="99"/>
      <c r="Q92" s="99"/>
      <c r="R92" s="99"/>
      <c r="S92" s="99"/>
      <c r="T92" s="99"/>
      <c r="U92" s="99"/>
      <c r="V92" s="99"/>
      <c r="W92" s="99"/>
      <c r="X92" s="99"/>
      <c r="Y92" s="99"/>
      <c r="Z92" s="66"/>
    </row>
    <row r="93" spans="1:26" ht="12.75" customHeight="1" x14ac:dyDescent="0.2">
      <c r="A93" s="118"/>
      <c r="B93" s="118"/>
      <c r="C93" s="99"/>
      <c r="D93" s="119"/>
      <c r="E93" s="99"/>
      <c r="F93" s="99"/>
      <c r="G93" s="99"/>
      <c r="H93" s="99"/>
      <c r="I93" s="99"/>
      <c r="J93" s="99"/>
      <c r="K93" s="99"/>
      <c r="L93" s="99"/>
      <c r="M93" s="99"/>
      <c r="N93" s="99"/>
      <c r="O93" s="99"/>
      <c r="P93" s="99"/>
      <c r="Q93" s="99"/>
      <c r="R93" s="99"/>
      <c r="S93" s="99"/>
      <c r="T93" s="99"/>
      <c r="U93" s="99"/>
      <c r="V93" s="99"/>
      <c r="W93" s="99"/>
      <c r="X93" s="99"/>
      <c r="Y93" s="99"/>
      <c r="Z93" s="66"/>
    </row>
    <row r="94" spans="1:26" ht="12.75" customHeight="1" x14ac:dyDescent="0.2">
      <c r="A94" s="118"/>
      <c r="B94" s="118"/>
      <c r="C94" s="99"/>
      <c r="D94" s="119"/>
      <c r="E94" s="99"/>
      <c r="F94" s="99"/>
      <c r="G94" s="99"/>
      <c r="H94" s="99"/>
      <c r="I94" s="99"/>
      <c r="J94" s="99"/>
      <c r="K94" s="99"/>
      <c r="L94" s="99"/>
      <c r="M94" s="99"/>
      <c r="N94" s="99"/>
      <c r="O94" s="99"/>
      <c r="P94" s="99"/>
      <c r="Q94" s="99"/>
      <c r="R94" s="99"/>
      <c r="S94" s="99"/>
      <c r="T94" s="99"/>
      <c r="U94" s="99"/>
      <c r="V94" s="99"/>
      <c r="W94" s="99"/>
      <c r="X94" s="99"/>
      <c r="Y94" s="99"/>
      <c r="Z94" s="66"/>
    </row>
    <row r="95" spans="1:26" ht="12.75" customHeight="1" x14ac:dyDescent="0.2">
      <c r="A95" s="118"/>
      <c r="B95" s="118"/>
      <c r="C95" s="99"/>
      <c r="D95" s="119"/>
      <c r="E95" s="99"/>
      <c r="F95" s="99"/>
      <c r="G95" s="99"/>
      <c r="H95" s="99"/>
      <c r="I95" s="99"/>
      <c r="J95" s="99"/>
      <c r="K95" s="99"/>
      <c r="L95" s="99"/>
      <c r="M95" s="99"/>
      <c r="N95" s="99"/>
      <c r="O95" s="99"/>
      <c r="P95" s="99"/>
      <c r="Q95" s="99"/>
      <c r="R95" s="99"/>
      <c r="S95" s="99"/>
      <c r="T95" s="99"/>
      <c r="U95" s="99"/>
      <c r="V95" s="99"/>
      <c r="W95" s="99"/>
      <c r="X95" s="99"/>
      <c r="Y95" s="99"/>
      <c r="Z95" s="66"/>
    </row>
    <row r="96" spans="1:26" ht="12.75" customHeight="1" x14ac:dyDescent="0.2">
      <c r="A96" s="118"/>
      <c r="B96" s="118"/>
      <c r="C96" s="99"/>
      <c r="D96" s="119"/>
      <c r="E96" s="99"/>
      <c r="F96" s="99"/>
      <c r="G96" s="99"/>
      <c r="H96" s="99"/>
      <c r="I96" s="99"/>
      <c r="J96" s="99"/>
      <c r="K96" s="99"/>
      <c r="L96" s="99"/>
      <c r="M96" s="99"/>
      <c r="N96" s="99"/>
      <c r="O96" s="99"/>
      <c r="P96" s="99"/>
      <c r="Q96" s="99"/>
      <c r="R96" s="99"/>
      <c r="S96" s="99"/>
      <c r="T96" s="99"/>
      <c r="U96" s="99"/>
      <c r="V96" s="99"/>
      <c r="W96" s="99"/>
      <c r="X96" s="99"/>
      <c r="Y96" s="99"/>
      <c r="Z96" s="66"/>
    </row>
    <row r="97" spans="1:26" ht="12.75" customHeight="1" x14ac:dyDescent="0.2">
      <c r="A97" s="118"/>
      <c r="B97" s="118"/>
      <c r="C97" s="99"/>
      <c r="D97" s="119"/>
      <c r="E97" s="99"/>
      <c r="F97" s="99"/>
      <c r="G97" s="99"/>
      <c r="H97" s="99"/>
      <c r="I97" s="99"/>
      <c r="J97" s="99"/>
      <c r="K97" s="99"/>
      <c r="L97" s="99"/>
      <c r="M97" s="99"/>
      <c r="N97" s="99"/>
      <c r="O97" s="99"/>
      <c r="P97" s="99"/>
      <c r="Q97" s="99"/>
      <c r="R97" s="99"/>
      <c r="S97" s="99"/>
      <c r="T97" s="99"/>
      <c r="U97" s="99"/>
      <c r="V97" s="99"/>
      <c r="W97" s="99"/>
      <c r="X97" s="99"/>
      <c r="Y97" s="99"/>
      <c r="Z97" s="66"/>
    </row>
    <row r="98" spans="1:26" ht="12.75" customHeight="1" x14ac:dyDescent="0.2">
      <c r="A98" s="118"/>
      <c r="B98" s="118"/>
      <c r="C98" s="99"/>
      <c r="D98" s="119"/>
      <c r="E98" s="99"/>
      <c r="F98" s="99"/>
      <c r="G98" s="99"/>
      <c r="H98" s="99"/>
      <c r="I98" s="99"/>
      <c r="J98" s="99"/>
      <c r="K98" s="99"/>
      <c r="L98" s="99"/>
      <c r="M98" s="99"/>
      <c r="N98" s="99"/>
      <c r="O98" s="99"/>
      <c r="P98" s="99"/>
      <c r="Q98" s="99"/>
      <c r="R98" s="99"/>
      <c r="S98" s="99"/>
      <c r="T98" s="99"/>
      <c r="U98" s="99"/>
      <c r="V98" s="99"/>
      <c r="W98" s="99"/>
      <c r="X98" s="99"/>
      <c r="Y98" s="99"/>
      <c r="Z98" s="66"/>
    </row>
    <row r="99" spans="1:26" ht="12.75" customHeight="1" x14ac:dyDescent="0.2">
      <c r="A99" s="118"/>
      <c r="B99" s="118"/>
      <c r="C99" s="99"/>
      <c r="D99" s="119"/>
      <c r="E99" s="99"/>
      <c r="F99" s="99"/>
      <c r="G99" s="99"/>
      <c r="H99" s="99"/>
      <c r="I99" s="99"/>
      <c r="J99" s="99"/>
      <c r="K99" s="99"/>
      <c r="L99" s="99"/>
      <c r="M99" s="99"/>
      <c r="N99" s="99"/>
      <c r="O99" s="99"/>
      <c r="P99" s="99"/>
      <c r="Q99" s="99"/>
      <c r="R99" s="99"/>
      <c r="S99" s="99"/>
      <c r="T99" s="99"/>
      <c r="U99" s="99"/>
      <c r="V99" s="99"/>
      <c r="W99" s="99"/>
      <c r="X99" s="99"/>
      <c r="Y99" s="99"/>
      <c r="Z99" s="66"/>
    </row>
    <row r="100" spans="1:26" ht="12.75" customHeight="1" x14ac:dyDescent="0.2">
      <c r="A100" s="118"/>
      <c r="B100" s="118"/>
      <c r="C100" s="99"/>
      <c r="D100" s="119"/>
      <c r="E100" s="99"/>
      <c r="F100" s="99"/>
      <c r="G100" s="99"/>
      <c r="H100" s="99"/>
      <c r="I100" s="99"/>
      <c r="J100" s="99"/>
      <c r="K100" s="99"/>
      <c r="L100" s="99"/>
      <c r="M100" s="99"/>
      <c r="N100" s="99"/>
      <c r="O100" s="99"/>
      <c r="P100" s="99"/>
      <c r="Q100" s="99"/>
      <c r="R100" s="99"/>
      <c r="S100" s="99"/>
      <c r="T100" s="99"/>
      <c r="U100" s="99"/>
      <c r="V100" s="99"/>
      <c r="W100" s="99"/>
      <c r="X100" s="99"/>
      <c r="Y100" s="99"/>
      <c r="Z100" s="66"/>
    </row>
    <row r="101" spans="1:26" ht="12.75" customHeight="1" x14ac:dyDescent="0.2">
      <c r="A101" s="118"/>
      <c r="B101" s="118"/>
      <c r="C101" s="99"/>
      <c r="D101" s="119"/>
      <c r="E101" s="99"/>
      <c r="F101" s="99"/>
      <c r="G101" s="99"/>
      <c r="H101" s="99"/>
      <c r="I101" s="99"/>
      <c r="J101" s="99"/>
      <c r="K101" s="99"/>
      <c r="L101" s="99"/>
      <c r="M101" s="99"/>
      <c r="N101" s="99"/>
      <c r="O101" s="99"/>
      <c r="P101" s="99"/>
      <c r="Q101" s="99"/>
      <c r="R101" s="99"/>
      <c r="S101" s="99"/>
      <c r="T101" s="99"/>
      <c r="U101" s="99"/>
      <c r="V101" s="99"/>
      <c r="W101" s="99"/>
      <c r="X101" s="99"/>
      <c r="Y101" s="99"/>
      <c r="Z101" s="66"/>
    </row>
    <row r="102" spans="1:26" ht="12.75" customHeight="1" x14ac:dyDescent="0.2">
      <c r="A102" s="118"/>
      <c r="B102" s="118"/>
      <c r="C102" s="99"/>
      <c r="D102" s="119"/>
      <c r="E102" s="99"/>
      <c r="F102" s="99"/>
      <c r="G102" s="99"/>
      <c r="H102" s="99"/>
      <c r="I102" s="99"/>
      <c r="J102" s="99"/>
      <c r="K102" s="99"/>
      <c r="L102" s="99"/>
      <c r="M102" s="99"/>
      <c r="N102" s="99"/>
      <c r="O102" s="99"/>
      <c r="P102" s="99"/>
      <c r="Q102" s="99"/>
      <c r="R102" s="99"/>
      <c r="S102" s="99"/>
      <c r="T102" s="99"/>
      <c r="U102" s="99"/>
      <c r="V102" s="99"/>
      <c r="W102" s="99"/>
      <c r="X102" s="99"/>
      <c r="Y102" s="99"/>
      <c r="Z102" s="66"/>
    </row>
    <row r="103" spans="1:26" ht="12.75" customHeight="1" x14ac:dyDescent="0.2">
      <c r="A103" s="118"/>
      <c r="B103" s="118"/>
      <c r="C103" s="99"/>
      <c r="D103" s="119"/>
      <c r="E103" s="99"/>
      <c r="F103" s="99"/>
      <c r="G103" s="99"/>
      <c r="H103" s="99"/>
      <c r="I103" s="99"/>
      <c r="J103" s="99"/>
      <c r="K103" s="99"/>
      <c r="L103" s="99"/>
      <c r="M103" s="99"/>
      <c r="N103" s="99"/>
      <c r="O103" s="99"/>
      <c r="P103" s="99"/>
      <c r="Q103" s="99"/>
      <c r="R103" s="99"/>
      <c r="S103" s="99"/>
      <c r="T103" s="99"/>
      <c r="U103" s="99"/>
      <c r="V103" s="99"/>
      <c r="W103" s="99"/>
      <c r="X103" s="99"/>
      <c r="Y103" s="99"/>
      <c r="Z103" s="66"/>
    </row>
    <row r="104" spans="1:26" ht="12.75" customHeight="1" x14ac:dyDescent="0.2">
      <c r="A104" s="118"/>
      <c r="B104" s="118"/>
      <c r="C104" s="99"/>
      <c r="D104" s="119"/>
      <c r="E104" s="99"/>
      <c r="F104" s="99"/>
      <c r="G104" s="99"/>
      <c r="H104" s="99"/>
      <c r="I104" s="99"/>
      <c r="J104" s="99"/>
      <c r="K104" s="99"/>
      <c r="L104" s="99"/>
      <c r="M104" s="99"/>
      <c r="N104" s="99"/>
      <c r="O104" s="99"/>
      <c r="P104" s="99"/>
      <c r="Q104" s="99"/>
      <c r="R104" s="99"/>
      <c r="S104" s="99"/>
      <c r="T104" s="99"/>
      <c r="U104" s="99"/>
      <c r="V104" s="99"/>
      <c r="W104" s="99"/>
      <c r="X104" s="99"/>
      <c r="Y104" s="99"/>
      <c r="Z104" s="66"/>
    </row>
    <row r="105" spans="1:26" ht="12.75" customHeight="1" x14ac:dyDescent="0.2">
      <c r="A105" s="118"/>
      <c r="B105" s="118"/>
      <c r="C105" s="99"/>
      <c r="D105" s="119"/>
      <c r="E105" s="99"/>
      <c r="F105" s="99"/>
      <c r="G105" s="99"/>
      <c r="H105" s="99"/>
      <c r="I105" s="99"/>
      <c r="J105" s="99"/>
      <c r="K105" s="99"/>
      <c r="L105" s="99"/>
      <c r="M105" s="99"/>
      <c r="N105" s="99"/>
      <c r="O105" s="99"/>
      <c r="P105" s="99"/>
      <c r="Q105" s="99"/>
      <c r="R105" s="99"/>
      <c r="S105" s="99"/>
      <c r="T105" s="99"/>
      <c r="U105" s="99"/>
      <c r="V105" s="99"/>
      <c r="W105" s="99"/>
      <c r="X105" s="99"/>
      <c r="Y105" s="99"/>
      <c r="Z105" s="66"/>
    </row>
    <row r="106" spans="1:26" ht="12.75" customHeight="1" x14ac:dyDescent="0.2">
      <c r="A106" s="118"/>
      <c r="B106" s="118"/>
      <c r="C106" s="99"/>
      <c r="D106" s="119"/>
      <c r="E106" s="99"/>
      <c r="F106" s="99"/>
      <c r="G106" s="99"/>
      <c r="H106" s="99"/>
      <c r="I106" s="99"/>
      <c r="J106" s="99"/>
      <c r="K106" s="99"/>
      <c r="L106" s="99"/>
      <c r="M106" s="99"/>
      <c r="N106" s="99"/>
      <c r="O106" s="99"/>
      <c r="P106" s="99"/>
      <c r="Q106" s="99"/>
      <c r="R106" s="99"/>
      <c r="S106" s="99"/>
      <c r="T106" s="99"/>
      <c r="U106" s="99"/>
      <c r="V106" s="99"/>
      <c r="W106" s="99"/>
      <c r="X106" s="99"/>
      <c r="Y106" s="99"/>
      <c r="Z106" s="66"/>
    </row>
    <row r="107" spans="1:26" ht="12.75" customHeight="1" x14ac:dyDescent="0.2">
      <c r="A107" s="118"/>
      <c r="B107" s="118"/>
      <c r="C107" s="99"/>
      <c r="D107" s="119"/>
      <c r="E107" s="99"/>
      <c r="F107" s="99"/>
      <c r="G107" s="99"/>
      <c r="H107" s="99"/>
      <c r="I107" s="99"/>
      <c r="J107" s="99"/>
      <c r="K107" s="99"/>
      <c r="L107" s="99"/>
      <c r="M107" s="99"/>
      <c r="N107" s="99"/>
      <c r="O107" s="99"/>
      <c r="P107" s="99"/>
      <c r="Q107" s="99"/>
      <c r="R107" s="99"/>
      <c r="S107" s="99"/>
      <c r="T107" s="99"/>
      <c r="U107" s="99"/>
      <c r="V107" s="99"/>
      <c r="W107" s="99"/>
      <c r="X107" s="99"/>
      <c r="Y107" s="99"/>
      <c r="Z107" s="66"/>
    </row>
    <row r="108" spans="1:26" ht="12.75" customHeight="1" x14ac:dyDescent="0.2">
      <c r="A108" s="118"/>
      <c r="B108" s="118"/>
      <c r="C108" s="99"/>
      <c r="D108" s="119"/>
      <c r="E108" s="99"/>
      <c r="F108" s="99"/>
      <c r="G108" s="99"/>
      <c r="H108" s="99"/>
      <c r="I108" s="99"/>
      <c r="J108" s="99"/>
      <c r="K108" s="99"/>
      <c r="L108" s="99"/>
      <c r="M108" s="99"/>
      <c r="N108" s="99"/>
      <c r="O108" s="99"/>
      <c r="P108" s="99"/>
      <c r="Q108" s="99"/>
      <c r="R108" s="99"/>
      <c r="S108" s="99"/>
      <c r="T108" s="99"/>
      <c r="U108" s="99"/>
      <c r="V108" s="99"/>
      <c r="W108" s="99"/>
      <c r="X108" s="99"/>
      <c r="Y108" s="99"/>
      <c r="Z108" s="66"/>
    </row>
    <row r="109" spans="1:26" ht="12.75" customHeight="1" x14ac:dyDescent="0.2">
      <c r="A109" s="118"/>
      <c r="B109" s="118"/>
      <c r="C109" s="99"/>
      <c r="D109" s="119"/>
      <c r="E109" s="99"/>
      <c r="F109" s="99"/>
      <c r="G109" s="99"/>
      <c r="H109" s="99"/>
      <c r="I109" s="99"/>
      <c r="J109" s="99"/>
      <c r="K109" s="99"/>
      <c r="L109" s="99"/>
      <c r="M109" s="99"/>
      <c r="N109" s="99"/>
      <c r="O109" s="99"/>
      <c r="P109" s="99"/>
      <c r="Q109" s="99"/>
      <c r="R109" s="99"/>
      <c r="S109" s="99"/>
      <c r="T109" s="99"/>
      <c r="U109" s="99"/>
      <c r="V109" s="99"/>
      <c r="W109" s="99"/>
      <c r="X109" s="99"/>
      <c r="Y109" s="99"/>
      <c r="Z109" s="66"/>
    </row>
    <row r="110" spans="1:26" ht="12.75" customHeight="1" x14ac:dyDescent="0.2">
      <c r="A110" s="118"/>
      <c r="B110" s="118"/>
      <c r="C110" s="99"/>
      <c r="D110" s="119"/>
      <c r="E110" s="99"/>
      <c r="F110" s="99"/>
      <c r="G110" s="99"/>
      <c r="H110" s="99"/>
      <c r="I110" s="99"/>
      <c r="J110" s="99"/>
      <c r="K110" s="99"/>
      <c r="L110" s="99"/>
      <c r="M110" s="99"/>
      <c r="N110" s="99"/>
      <c r="O110" s="99"/>
      <c r="P110" s="99"/>
      <c r="Q110" s="99"/>
      <c r="R110" s="99"/>
      <c r="S110" s="99"/>
      <c r="T110" s="99"/>
      <c r="U110" s="99"/>
      <c r="V110" s="99"/>
      <c r="W110" s="99"/>
      <c r="X110" s="99"/>
      <c r="Y110" s="99"/>
      <c r="Z110" s="66"/>
    </row>
    <row r="111" spans="1:26" ht="12.75" customHeight="1" x14ac:dyDescent="0.2">
      <c r="A111" s="118"/>
      <c r="B111" s="118"/>
      <c r="C111" s="99"/>
      <c r="D111" s="119"/>
      <c r="E111" s="99"/>
      <c r="F111" s="99"/>
      <c r="G111" s="99"/>
      <c r="H111" s="99"/>
      <c r="I111" s="99"/>
      <c r="J111" s="99"/>
      <c r="K111" s="99"/>
      <c r="L111" s="99"/>
      <c r="M111" s="99"/>
      <c r="N111" s="99"/>
      <c r="O111" s="99"/>
      <c r="P111" s="99"/>
      <c r="Q111" s="99"/>
      <c r="R111" s="99"/>
      <c r="S111" s="99"/>
      <c r="T111" s="99"/>
      <c r="U111" s="99"/>
      <c r="V111" s="99"/>
      <c r="W111" s="99"/>
      <c r="X111" s="99"/>
      <c r="Y111" s="99"/>
      <c r="Z111" s="66"/>
    </row>
    <row r="112" spans="1:26" ht="12.75" customHeight="1" x14ac:dyDescent="0.2">
      <c r="A112" s="118"/>
      <c r="B112" s="118"/>
      <c r="C112" s="99"/>
      <c r="D112" s="119"/>
      <c r="E112" s="99"/>
      <c r="F112" s="99"/>
      <c r="G112" s="99"/>
      <c r="H112" s="99"/>
      <c r="I112" s="99"/>
      <c r="J112" s="99"/>
      <c r="K112" s="99"/>
      <c r="L112" s="99"/>
      <c r="M112" s="99"/>
      <c r="N112" s="99"/>
      <c r="O112" s="99"/>
      <c r="P112" s="99"/>
      <c r="Q112" s="99"/>
      <c r="R112" s="99"/>
      <c r="S112" s="99"/>
      <c r="T112" s="99"/>
      <c r="U112" s="99"/>
      <c r="V112" s="99"/>
      <c r="W112" s="99"/>
      <c r="X112" s="99"/>
      <c r="Y112" s="99"/>
      <c r="Z112" s="66"/>
    </row>
    <row r="113" spans="1:26" ht="12.75" customHeight="1" x14ac:dyDescent="0.2">
      <c r="A113" s="118"/>
      <c r="B113" s="118"/>
      <c r="C113" s="99"/>
      <c r="D113" s="119"/>
      <c r="E113" s="99"/>
      <c r="F113" s="99"/>
      <c r="G113" s="99"/>
      <c r="H113" s="99"/>
      <c r="I113" s="99"/>
      <c r="J113" s="99"/>
      <c r="K113" s="99"/>
      <c r="L113" s="99"/>
      <c r="M113" s="99"/>
      <c r="N113" s="99"/>
      <c r="O113" s="99"/>
      <c r="P113" s="99"/>
      <c r="Q113" s="99"/>
      <c r="R113" s="99"/>
      <c r="S113" s="99"/>
      <c r="T113" s="99"/>
      <c r="U113" s="99"/>
      <c r="V113" s="99"/>
      <c r="W113" s="99"/>
      <c r="X113" s="99"/>
      <c r="Y113" s="99"/>
      <c r="Z113" s="66"/>
    </row>
    <row r="114" spans="1:26" ht="12.75" customHeight="1" x14ac:dyDescent="0.2">
      <c r="A114" s="118"/>
      <c r="B114" s="118"/>
      <c r="C114" s="99"/>
      <c r="D114" s="119"/>
      <c r="E114" s="99"/>
      <c r="F114" s="99"/>
      <c r="G114" s="99"/>
      <c r="H114" s="99"/>
      <c r="I114" s="99"/>
      <c r="J114" s="99"/>
      <c r="K114" s="99"/>
      <c r="L114" s="99"/>
      <c r="M114" s="99"/>
      <c r="N114" s="99"/>
      <c r="O114" s="99"/>
      <c r="P114" s="99"/>
      <c r="Q114" s="99"/>
      <c r="R114" s="99"/>
      <c r="S114" s="99"/>
      <c r="T114" s="99"/>
      <c r="U114" s="99"/>
      <c r="V114" s="99"/>
      <c r="W114" s="99"/>
      <c r="X114" s="99"/>
      <c r="Y114" s="99"/>
      <c r="Z114" s="66"/>
    </row>
    <row r="115" spans="1:26" ht="12.75" customHeight="1" x14ac:dyDescent="0.2">
      <c r="A115" s="118"/>
      <c r="B115" s="118"/>
      <c r="C115" s="99"/>
      <c r="D115" s="119"/>
      <c r="E115" s="99"/>
      <c r="F115" s="99"/>
      <c r="G115" s="99"/>
      <c r="H115" s="99"/>
      <c r="I115" s="99"/>
      <c r="J115" s="99"/>
      <c r="K115" s="99"/>
      <c r="L115" s="99"/>
      <c r="M115" s="99"/>
      <c r="N115" s="99"/>
      <c r="O115" s="99"/>
      <c r="P115" s="99"/>
      <c r="Q115" s="99"/>
      <c r="R115" s="99"/>
      <c r="S115" s="99"/>
      <c r="T115" s="99"/>
      <c r="U115" s="99"/>
      <c r="V115" s="99"/>
      <c r="W115" s="99"/>
      <c r="X115" s="99"/>
      <c r="Y115" s="99"/>
      <c r="Z115" s="66"/>
    </row>
    <row r="116" spans="1:26" ht="12.75" customHeight="1" x14ac:dyDescent="0.2">
      <c r="A116" s="118"/>
      <c r="B116" s="118"/>
      <c r="C116" s="99"/>
      <c r="D116" s="119"/>
      <c r="E116" s="99"/>
      <c r="F116" s="99"/>
      <c r="G116" s="99"/>
      <c r="H116" s="99"/>
      <c r="I116" s="99"/>
      <c r="J116" s="99"/>
      <c r="K116" s="99"/>
      <c r="L116" s="99"/>
      <c r="M116" s="99"/>
      <c r="N116" s="99"/>
      <c r="O116" s="99"/>
      <c r="P116" s="99"/>
      <c r="Q116" s="99"/>
      <c r="R116" s="99"/>
      <c r="S116" s="99"/>
      <c r="T116" s="99"/>
      <c r="U116" s="99"/>
      <c r="V116" s="99"/>
      <c r="W116" s="99"/>
      <c r="X116" s="99"/>
      <c r="Y116" s="99"/>
      <c r="Z116" s="66"/>
    </row>
    <row r="117" spans="1:26" ht="12.75" customHeight="1" x14ac:dyDescent="0.2">
      <c r="A117" s="118"/>
      <c r="B117" s="118"/>
      <c r="C117" s="99"/>
      <c r="D117" s="119"/>
      <c r="E117" s="99"/>
      <c r="F117" s="99"/>
      <c r="G117" s="99"/>
      <c r="H117" s="99"/>
      <c r="I117" s="99"/>
      <c r="J117" s="99"/>
      <c r="K117" s="99"/>
      <c r="L117" s="99"/>
      <c r="M117" s="99"/>
      <c r="N117" s="99"/>
      <c r="O117" s="99"/>
      <c r="P117" s="99"/>
      <c r="Q117" s="99"/>
      <c r="R117" s="99"/>
      <c r="S117" s="99"/>
      <c r="T117" s="99"/>
      <c r="U117" s="99"/>
      <c r="V117" s="99"/>
      <c r="W117" s="99"/>
      <c r="X117" s="99"/>
      <c r="Y117" s="99"/>
      <c r="Z117" s="66"/>
    </row>
    <row r="118" spans="1:26" ht="12.75" customHeight="1" x14ac:dyDescent="0.2">
      <c r="A118" s="118"/>
      <c r="B118" s="118"/>
      <c r="C118" s="99"/>
      <c r="D118" s="119"/>
      <c r="E118" s="99"/>
      <c r="F118" s="99"/>
      <c r="G118" s="99"/>
      <c r="H118" s="99"/>
      <c r="I118" s="99"/>
      <c r="J118" s="99"/>
      <c r="K118" s="99"/>
      <c r="L118" s="99"/>
      <c r="M118" s="99"/>
      <c r="N118" s="99"/>
      <c r="O118" s="99"/>
      <c r="P118" s="99"/>
      <c r="Q118" s="99"/>
      <c r="R118" s="99"/>
      <c r="S118" s="99"/>
      <c r="T118" s="99"/>
      <c r="U118" s="99"/>
      <c r="V118" s="99"/>
      <c r="W118" s="99"/>
      <c r="X118" s="99"/>
      <c r="Y118" s="99"/>
      <c r="Z118" s="66"/>
    </row>
    <row r="119" spans="1:26" ht="12.75" customHeight="1" x14ac:dyDescent="0.2">
      <c r="A119" s="118"/>
      <c r="B119" s="118"/>
      <c r="C119" s="99"/>
      <c r="D119" s="119"/>
      <c r="E119" s="99"/>
      <c r="F119" s="99"/>
      <c r="G119" s="99"/>
      <c r="H119" s="99"/>
      <c r="I119" s="99"/>
      <c r="J119" s="99"/>
      <c r="K119" s="99"/>
      <c r="L119" s="99"/>
      <c r="M119" s="99"/>
      <c r="N119" s="99"/>
      <c r="O119" s="99"/>
      <c r="P119" s="99"/>
      <c r="Q119" s="99"/>
      <c r="R119" s="99"/>
      <c r="S119" s="99"/>
      <c r="T119" s="99"/>
      <c r="U119" s="99"/>
      <c r="V119" s="99"/>
      <c r="W119" s="99"/>
      <c r="X119" s="99"/>
      <c r="Y119" s="99"/>
      <c r="Z119" s="66"/>
    </row>
    <row r="120" spans="1:26" ht="12.75" customHeight="1" x14ac:dyDescent="0.2">
      <c r="A120" s="118"/>
      <c r="B120" s="118"/>
      <c r="C120" s="99"/>
      <c r="D120" s="119"/>
      <c r="E120" s="99"/>
      <c r="F120" s="99"/>
      <c r="G120" s="99"/>
      <c r="H120" s="99"/>
      <c r="I120" s="99"/>
      <c r="J120" s="99"/>
      <c r="K120" s="99"/>
      <c r="L120" s="99"/>
      <c r="M120" s="99"/>
      <c r="N120" s="99"/>
      <c r="O120" s="99"/>
      <c r="P120" s="99"/>
      <c r="Q120" s="99"/>
      <c r="R120" s="99"/>
      <c r="S120" s="99"/>
      <c r="T120" s="99"/>
      <c r="U120" s="99"/>
      <c r="V120" s="99"/>
      <c r="W120" s="99"/>
      <c r="X120" s="99"/>
      <c r="Y120" s="99"/>
      <c r="Z120" s="66"/>
    </row>
    <row r="121" spans="1:26" ht="12.75" customHeight="1" x14ac:dyDescent="0.2">
      <c r="A121" s="118"/>
      <c r="B121" s="118"/>
      <c r="C121" s="99"/>
      <c r="D121" s="119"/>
      <c r="E121" s="99"/>
      <c r="F121" s="99"/>
      <c r="G121" s="99"/>
      <c r="H121" s="99"/>
      <c r="I121" s="99"/>
      <c r="J121" s="99"/>
      <c r="K121" s="99"/>
      <c r="L121" s="99"/>
      <c r="M121" s="99"/>
      <c r="N121" s="99"/>
      <c r="O121" s="99"/>
      <c r="P121" s="99"/>
      <c r="Q121" s="99"/>
      <c r="R121" s="99"/>
      <c r="S121" s="99"/>
      <c r="T121" s="99"/>
      <c r="U121" s="99"/>
      <c r="V121" s="99"/>
      <c r="W121" s="99"/>
      <c r="X121" s="99"/>
      <c r="Y121" s="99"/>
      <c r="Z121" s="66"/>
    </row>
    <row r="122" spans="1:26" ht="12.75" customHeight="1" x14ac:dyDescent="0.2">
      <c r="A122" s="118"/>
      <c r="B122" s="118"/>
      <c r="C122" s="99"/>
      <c r="D122" s="119"/>
      <c r="E122" s="99"/>
      <c r="F122" s="99"/>
      <c r="G122" s="99"/>
      <c r="H122" s="99"/>
      <c r="I122" s="99"/>
      <c r="J122" s="99"/>
      <c r="K122" s="99"/>
      <c r="L122" s="99"/>
      <c r="M122" s="99"/>
      <c r="N122" s="99"/>
      <c r="O122" s="99"/>
      <c r="P122" s="99"/>
      <c r="Q122" s="99"/>
      <c r="R122" s="99"/>
      <c r="S122" s="99"/>
      <c r="T122" s="99"/>
      <c r="U122" s="99"/>
      <c r="V122" s="99"/>
      <c r="W122" s="99"/>
      <c r="X122" s="99"/>
      <c r="Y122" s="99"/>
      <c r="Z122" s="66"/>
    </row>
    <row r="123" spans="1:26" ht="12.75" customHeight="1" x14ac:dyDescent="0.2">
      <c r="A123" s="118"/>
      <c r="B123" s="118"/>
      <c r="C123" s="99"/>
      <c r="D123" s="119"/>
      <c r="E123" s="99"/>
      <c r="F123" s="99"/>
      <c r="G123" s="99"/>
      <c r="H123" s="99"/>
      <c r="I123" s="99"/>
      <c r="J123" s="99"/>
      <c r="K123" s="99"/>
      <c r="L123" s="99"/>
      <c r="M123" s="99"/>
      <c r="N123" s="99"/>
      <c r="O123" s="99"/>
      <c r="P123" s="99"/>
      <c r="Q123" s="99"/>
      <c r="R123" s="99"/>
      <c r="S123" s="99"/>
      <c r="T123" s="99"/>
      <c r="U123" s="99"/>
      <c r="V123" s="99"/>
      <c r="W123" s="99"/>
      <c r="X123" s="99"/>
      <c r="Y123" s="99"/>
      <c r="Z123" s="66"/>
    </row>
    <row r="124" spans="1:26" ht="12.75" customHeight="1" x14ac:dyDescent="0.2">
      <c r="A124" s="118"/>
      <c r="B124" s="118"/>
      <c r="C124" s="99"/>
      <c r="D124" s="119"/>
      <c r="E124" s="99"/>
      <c r="F124" s="99"/>
      <c r="G124" s="99"/>
      <c r="H124" s="99"/>
      <c r="I124" s="99"/>
      <c r="J124" s="99"/>
      <c r="K124" s="99"/>
      <c r="L124" s="99"/>
      <c r="M124" s="99"/>
      <c r="N124" s="99"/>
      <c r="O124" s="99"/>
      <c r="P124" s="99"/>
      <c r="Q124" s="99"/>
      <c r="R124" s="99"/>
      <c r="S124" s="99"/>
      <c r="T124" s="99"/>
      <c r="U124" s="99"/>
      <c r="V124" s="99"/>
      <c r="W124" s="99"/>
      <c r="X124" s="99"/>
      <c r="Y124" s="99"/>
      <c r="Z124" s="66"/>
    </row>
    <row r="125" spans="1:26" ht="12.75" customHeight="1" x14ac:dyDescent="0.2">
      <c r="A125" s="118"/>
      <c r="B125" s="118"/>
      <c r="C125" s="99"/>
      <c r="D125" s="119"/>
      <c r="E125" s="99"/>
      <c r="F125" s="99"/>
      <c r="G125" s="99"/>
      <c r="H125" s="99"/>
      <c r="I125" s="99"/>
      <c r="J125" s="99"/>
      <c r="K125" s="99"/>
      <c r="L125" s="99"/>
      <c r="M125" s="99"/>
      <c r="N125" s="99"/>
      <c r="O125" s="99"/>
      <c r="P125" s="99"/>
      <c r="Q125" s="99"/>
      <c r="R125" s="99"/>
      <c r="S125" s="99"/>
      <c r="T125" s="99"/>
      <c r="U125" s="99"/>
      <c r="V125" s="99"/>
      <c r="W125" s="99"/>
      <c r="X125" s="99"/>
      <c r="Y125" s="99"/>
      <c r="Z125" s="66"/>
    </row>
    <row r="126" spans="1:26" ht="12.75" customHeight="1" x14ac:dyDescent="0.2">
      <c r="A126" s="118"/>
      <c r="B126" s="118"/>
      <c r="C126" s="99"/>
      <c r="D126" s="119"/>
      <c r="E126" s="99"/>
      <c r="F126" s="99"/>
      <c r="G126" s="99"/>
      <c r="H126" s="99"/>
      <c r="I126" s="99"/>
      <c r="J126" s="99"/>
      <c r="K126" s="99"/>
      <c r="L126" s="99"/>
      <c r="M126" s="99"/>
      <c r="N126" s="99"/>
      <c r="O126" s="99"/>
      <c r="P126" s="99"/>
      <c r="Q126" s="99"/>
      <c r="R126" s="99"/>
      <c r="S126" s="99"/>
      <c r="T126" s="99"/>
      <c r="U126" s="99"/>
      <c r="V126" s="99"/>
      <c r="W126" s="99"/>
      <c r="X126" s="99"/>
      <c r="Y126" s="99"/>
      <c r="Z126" s="66"/>
    </row>
    <row r="127" spans="1:26" ht="12.75" customHeight="1" x14ac:dyDescent="0.2">
      <c r="A127" s="118"/>
      <c r="B127" s="118"/>
      <c r="C127" s="99"/>
      <c r="D127" s="119"/>
      <c r="E127" s="99"/>
      <c r="F127" s="99"/>
      <c r="G127" s="99"/>
      <c r="H127" s="99"/>
      <c r="I127" s="99"/>
      <c r="J127" s="99"/>
      <c r="K127" s="99"/>
      <c r="L127" s="99"/>
      <c r="M127" s="99"/>
      <c r="N127" s="99"/>
      <c r="O127" s="99"/>
      <c r="P127" s="99"/>
      <c r="Q127" s="99"/>
      <c r="R127" s="99"/>
      <c r="S127" s="99"/>
      <c r="T127" s="99"/>
      <c r="U127" s="99"/>
      <c r="V127" s="99"/>
      <c r="W127" s="99"/>
      <c r="X127" s="99"/>
      <c r="Y127" s="99"/>
      <c r="Z127" s="66"/>
    </row>
    <row r="128" spans="1:26" ht="12.75" customHeight="1" x14ac:dyDescent="0.2">
      <c r="A128" s="118"/>
      <c r="B128" s="118"/>
      <c r="C128" s="99"/>
      <c r="D128" s="119"/>
      <c r="E128" s="99"/>
      <c r="F128" s="99"/>
      <c r="G128" s="99"/>
      <c r="H128" s="99"/>
      <c r="I128" s="99"/>
      <c r="J128" s="99"/>
      <c r="K128" s="99"/>
      <c r="L128" s="99"/>
      <c r="M128" s="99"/>
      <c r="N128" s="99"/>
      <c r="O128" s="99"/>
      <c r="P128" s="99"/>
      <c r="Q128" s="99"/>
      <c r="R128" s="99"/>
      <c r="S128" s="99"/>
      <c r="T128" s="99"/>
      <c r="U128" s="99"/>
      <c r="V128" s="99"/>
      <c r="W128" s="99"/>
      <c r="X128" s="99"/>
      <c r="Y128" s="99"/>
      <c r="Z128" s="66"/>
    </row>
    <row r="129" spans="1:26" ht="12.75" customHeight="1" x14ac:dyDescent="0.2">
      <c r="A129" s="118"/>
      <c r="B129" s="118"/>
      <c r="C129" s="99"/>
      <c r="D129" s="119"/>
      <c r="E129" s="99"/>
      <c r="F129" s="99"/>
      <c r="G129" s="99"/>
      <c r="H129" s="99"/>
      <c r="I129" s="99"/>
      <c r="J129" s="99"/>
      <c r="K129" s="99"/>
      <c r="L129" s="99"/>
      <c r="M129" s="99"/>
      <c r="N129" s="99"/>
      <c r="O129" s="99"/>
      <c r="P129" s="99"/>
      <c r="Q129" s="99"/>
      <c r="R129" s="99"/>
      <c r="S129" s="99"/>
      <c r="T129" s="99"/>
      <c r="U129" s="99"/>
      <c r="V129" s="99"/>
      <c r="W129" s="99"/>
      <c r="X129" s="99"/>
      <c r="Y129" s="99"/>
      <c r="Z129" s="66"/>
    </row>
    <row r="130" spans="1:26" ht="12.75" customHeight="1" x14ac:dyDescent="0.2">
      <c r="A130" s="118"/>
      <c r="B130" s="118"/>
      <c r="C130" s="99"/>
      <c r="D130" s="119"/>
      <c r="E130" s="99"/>
      <c r="F130" s="99"/>
      <c r="G130" s="99"/>
      <c r="H130" s="99"/>
      <c r="I130" s="99"/>
      <c r="J130" s="99"/>
      <c r="K130" s="99"/>
      <c r="L130" s="99"/>
      <c r="M130" s="99"/>
      <c r="N130" s="99"/>
      <c r="O130" s="99"/>
      <c r="P130" s="99"/>
      <c r="Q130" s="99"/>
      <c r="R130" s="99"/>
      <c r="S130" s="99"/>
      <c r="T130" s="99"/>
      <c r="U130" s="99"/>
      <c r="V130" s="99"/>
      <c r="W130" s="99"/>
      <c r="X130" s="99"/>
      <c r="Y130" s="99"/>
      <c r="Z130" s="66"/>
    </row>
    <row r="131" spans="1:26" ht="12.75" customHeight="1" x14ac:dyDescent="0.2">
      <c r="A131" s="118"/>
      <c r="B131" s="118"/>
      <c r="C131" s="99"/>
      <c r="D131" s="119"/>
      <c r="E131" s="99"/>
      <c r="F131" s="99"/>
      <c r="G131" s="99"/>
      <c r="H131" s="99"/>
      <c r="I131" s="99"/>
      <c r="J131" s="99"/>
      <c r="K131" s="99"/>
      <c r="L131" s="99"/>
      <c r="M131" s="99"/>
      <c r="N131" s="99"/>
      <c r="O131" s="99"/>
      <c r="P131" s="99"/>
      <c r="Q131" s="99"/>
      <c r="R131" s="99"/>
      <c r="S131" s="99"/>
      <c r="T131" s="99"/>
      <c r="U131" s="99"/>
      <c r="V131" s="99"/>
      <c r="W131" s="99"/>
      <c r="X131" s="99"/>
      <c r="Y131" s="99"/>
      <c r="Z131" s="66"/>
    </row>
    <row r="132" spans="1:26" ht="12.75" customHeight="1" x14ac:dyDescent="0.2">
      <c r="A132" s="118"/>
      <c r="B132" s="118"/>
      <c r="C132" s="99"/>
      <c r="D132" s="119"/>
      <c r="E132" s="99"/>
      <c r="F132" s="99"/>
      <c r="G132" s="99"/>
      <c r="H132" s="99"/>
      <c r="I132" s="99"/>
      <c r="J132" s="99"/>
      <c r="K132" s="99"/>
      <c r="L132" s="99"/>
      <c r="M132" s="99"/>
      <c r="N132" s="99"/>
      <c r="O132" s="99"/>
      <c r="P132" s="99"/>
      <c r="Q132" s="99"/>
      <c r="R132" s="99"/>
      <c r="S132" s="99"/>
      <c r="T132" s="99"/>
      <c r="U132" s="99"/>
      <c r="V132" s="99"/>
      <c r="W132" s="99"/>
      <c r="X132" s="99"/>
      <c r="Y132" s="99"/>
      <c r="Z132" s="66"/>
    </row>
    <row r="133" spans="1:26" ht="12.75" customHeight="1" x14ac:dyDescent="0.2">
      <c r="A133" s="118"/>
      <c r="B133" s="118"/>
      <c r="C133" s="99"/>
      <c r="D133" s="119"/>
      <c r="E133" s="99"/>
      <c r="F133" s="99"/>
      <c r="G133" s="99"/>
      <c r="H133" s="99"/>
      <c r="I133" s="99"/>
      <c r="J133" s="99"/>
      <c r="K133" s="99"/>
      <c r="L133" s="99"/>
      <c r="M133" s="99"/>
      <c r="N133" s="99"/>
      <c r="O133" s="99"/>
      <c r="P133" s="99"/>
      <c r="Q133" s="99"/>
      <c r="R133" s="99"/>
      <c r="S133" s="99"/>
      <c r="T133" s="99"/>
      <c r="U133" s="99"/>
      <c r="V133" s="99"/>
      <c r="W133" s="99"/>
      <c r="X133" s="99"/>
      <c r="Y133" s="99"/>
      <c r="Z133" s="66"/>
    </row>
    <row r="134" spans="1:26" ht="12.75" customHeight="1" x14ac:dyDescent="0.2">
      <c r="A134" s="118"/>
      <c r="B134" s="118"/>
      <c r="C134" s="99"/>
      <c r="D134" s="119"/>
      <c r="E134" s="99"/>
      <c r="F134" s="99"/>
      <c r="G134" s="99"/>
      <c r="H134" s="99"/>
      <c r="I134" s="99"/>
      <c r="J134" s="99"/>
      <c r="K134" s="99"/>
      <c r="L134" s="99"/>
      <c r="M134" s="99"/>
      <c r="N134" s="99"/>
      <c r="O134" s="99"/>
      <c r="P134" s="99"/>
      <c r="Q134" s="99"/>
      <c r="R134" s="99"/>
      <c r="S134" s="99"/>
      <c r="T134" s="99"/>
      <c r="U134" s="99"/>
      <c r="V134" s="99"/>
      <c r="W134" s="99"/>
      <c r="X134" s="99"/>
      <c r="Y134" s="99"/>
      <c r="Z134" s="66"/>
    </row>
    <row r="135" spans="1:26" ht="12.75" customHeight="1" x14ac:dyDescent="0.2">
      <c r="A135" s="118"/>
      <c r="B135" s="118"/>
      <c r="C135" s="99"/>
      <c r="D135" s="119"/>
      <c r="E135" s="99"/>
      <c r="F135" s="99"/>
      <c r="G135" s="99"/>
      <c r="H135" s="99"/>
      <c r="I135" s="99"/>
      <c r="J135" s="99"/>
      <c r="K135" s="99"/>
      <c r="L135" s="99"/>
      <c r="M135" s="99"/>
      <c r="N135" s="99"/>
      <c r="O135" s="99"/>
      <c r="P135" s="99"/>
      <c r="Q135" s="99"/>
      <c r="R135" s="99"/>
      <c r="S135" s="99"/>
      <c r="T135" s="99"/>
      <c r="U135" s="99"/>
      <c r="V135" s="99"/>
      <c r="W135" s="99"/>
      <c r="X135" s="99"/>
      <c r="Y135" s="99"/>
      <c r="Z135" s="66"/>
    </row>
    <row r="136" spans="1:26" ht="12.75" customHeight="1" x14ac:dyDescent="0.2">
      <c r="A136" s="118"/>
      <c r="B136" s="118"/>
      <c r="C136" s="99"/>
      <c r="D136" s="119"/>
      <c r="E136" s="99"/>
      <c r="F136" s="99"/>
      <c r="G136" s="99"/>
      <c r="H136" s="99"/>
      <c r="I136" s="99"/>
      <c r="J136" s="99"/>
      <c r="K136" s="99"/>
      <c r="L136" s="99"/>
      <c r="M136" s="99"/>
      <c r="N136" s="99"/>
      <c r="O136" s="99"/>
      <c r="P136" s="99"/>
      <c r="Q136" s="99"/>
      <c r="R136" s="99"/>
      <c r="S136" s="99"/>
      <c r="T136" s="99"/>
      <c r="U136" s="99"/>
      <c r="V136" s="99"/>
      <c r="W136" s="99"/>
      <c r="X136" s="99"/>
      <c r="Y136" s="99"/>
      <c r="Z136" s="66"/>
    </row>
    <row r="137" spans="1:26" ht="12.75" customHeight="1" x14ac:dyDescent="0.2">
      <c r="A137" s="118"/>
      <c r="B137" s="118"/>
      <c r="C137" s="99"/>
      <c r="D137" s="119"/>
      <c r="E137" s="99"/>
      <c r="F137" s="99"/>
      <c r="G137" s="99"/>
      <c r="H137" s="99"/>
      <c r="I137" s="99"/>
      <c r="J137" s="99"/>
      <c r="K137" s="99"/>
      <c r="L137" s="99"/>
      <c r="M137" s="99"/>
      <c r="N137" s="99"/>
      <c r="O137" s="99"/>
      <c r="P137" s="99"/>
      <c r="Q137" s="99"/>
      <c r="R137" s="99"/>
      <c r="S137" s="99"/>
      <c r="T137" s="99"/>
      <c r="U137" s="99"/>
      <c r="V137" s="99"/>
      <c r="W137" s="99"/>
      <c r="X137" s="99"/>
      <c r="Y137" s="99"/>
      <c r="Z137" s="66"/>
    </row>
    <row r="138" spans="1:26" ht="12.75" customHeight="1" x14ac:dyDescent="0.2">
      <c r="A138" s="118"/>
      <c r="B138" s="118"/>
      <c r="C138" s="99"/>
      <c r="D138" s="119"/>
      <c r="E138" s="99"/>
      <c r="F138" s="99"/>
      <c r="G138" s="99"/>
      <c r="H138" s="99"/>
      <c r="I138" s="99"/>
      <c r="J138" s="99"/>
      <c r="K138" s="99"/>
      <c r="L138" s="99"/>
      <c r="M138" s="99"/>
      <c r="N138" s="99"/>
      <c r="O138" s="99"/>
      <c r="P138" s="99"/>
      <c r="Q138" s="99"/>
      <c r="R138" s="99"/>
      <c r="S138" s="99"/>
      <c r="T138" s="99"/>
      <c r="U138" s="99"/>
      <c r="V138" s="99"/>
      <c r="W138" s="99"/>
      <c r="X138" s="99"/>
      <c r="Y138" s="99"/>
      <c r="Z138" s="66"/>
    </row>
    <row r="139" spans="1:26" ht="12.75" customHeight="1" x14ac:dyDescent="0.2">
      <c r="A139" s="118"/>
      <c r="B139" s="118"/>
      <c r="C139" s="99"/>
      <c r="D139" s="119"/>
      <c r="E139" s="99"/>
      <c r="F139" s="99"/>
      <c r="G139" s="99"/>
      <c r="H139" s="99"/>
      <c r="I139" s="99"/>
      <c r="J139" s="99"/>
      <c r="K139" s="99"/>
      <c r="L139" s="99"/>
      <c r="M139" s="99"/>
      <c r="N139" s="99"/>
      <c r="O139" s="99"/>
      <c r="P139" s="99"/>
      <c r="Q139" s="99"/>
      <c r="R139" s="99"/>
      <c r="S139" s="99"/>
      <c r="T139" s="99"/>
      <c r="U139" s="99"/>
      <c r="V139" s="99"/>
      <c r="W139" s="99"/>
      <c r="X139" s="99"/>
      <c r="Y139" s="99"/>
      <c r="Z139" s="66"/>
    </row>
    <row r="140" spans="1:26" ht="12.75" customHeight="1" x14ac:dyDescent="0.2">
      <c r="A140" s="118"/>
      <c r="B140" s="118"/>
      <c r="C140" s="99"/>
      <c r="D140" s="119"/>
      <c r="E140" s="99"/>
      <c r="F140" s="99"/>
      <c r="G140" s="99"/>
      <c r="H140" s="99"/>
      <c r="I140" s="99"/>
      <c r="J140" s="99"/>
      <c r="K140" s="99"/>
      <c r="L140" s="99"/>
      <c r="M140" s="99"/>
      <c r="N140" s="99"/>
      <c r="O140" s="99"/>
      <c r="P140" s="99"/>
      <c r="Q140" s="99"/>
      <c r="R140" s="99"/>
      <c r="S140" s="99"/>
      <c r="T140" s="99"/>
      <c r="U140" s="99"/>
      <c r="V140" s="99"/>
      <c r="W140" s="99"/>
      <c r="X140" s="99"/>
      <c r="Y140" s="99"/>
      <c r="Z140" s="66"/>
    </row>
    <row r="141" spans="1:26" ht="12.75" customHeight="1" x14ac:dyDescent="0.2">
      <c r="A141" s="118"/>
      <c r="B141" s="118"/>
      <c r="C141" s="99"/>
      <c r="D141" s="119"/>
      <c r="E141" s="99"/>
      <c r="F141" s="99"/>
      <c r="G141" s="99"/>
      <c r="H141" s="99"/>
      <c r="I141" s="99"/>
      <c r="J141" s="99"/>
      <c r="K141" s="99"/>
      <c r="L141" s="99"/>
      <c r="M141" s="99"/>
      <c r="N141" s="99"/>
      <c r="O141" s="99"/>
      <c r="P141" s="99"/>
      <c r="Q141" s="99"/>
      <c r="R141" s="99"/>
      <c r="S141" s="99"/>
      <c r="T141" s="99"/>
      <c r="U141" s="99"/>
      <c r="V141" s="99"/>
      <c r="W141" s="99"/>
      <c r="X141" s="99"/>
      <c r="Y141" s="99"/>
      <c r="Z141" s="66"/>
    </row>
    <row r="142" spans="1:26" ht="12.75" customHeight="1" x14ac:dyDescent="0.2">
      <c r="A142" s="118"/>
      <c r="B142" s="118"/>
      <c r="C142" s="99"/>
      <c r="D142" s="119"/>
      <c r="E142" s="99"/>
      <c r="F142" s="99"/>
      <c r="G142" s="99"/>
      <c r="H142" s="99"/>
      <c r="I142" s="99"/>
      <c r="J142" s="99"/>
      <c r="K142" s="99"/>
      <c r="L142" s="99"/>
      <c r="M142" s="99"/>
      <c r="N142" s="99"/>
      <c r="O142" s="99"/>
      <c r="P142" s="99"/>
      <c r="Q142" s="99"/>
      <c r="R142" s="99"/>
      <c r="S142" s="99"/>
      <c r="T142" s="99"/>
      <c r="U142" s="99"/>
      <c r="V142" s="99"/>
      <c r="W142" s="99"/>
      <c r="X142" s="99"/>
      <c r="Y142" s="99"/>
      <c r="Z142" s="66"/>
    </row>
    <row r="143" spans="1:26" ht="12.75" customHeight="1" x14ac:dyDescent="0.2">
      <c r="A143" s="118"/>
      <c r="B143" s="118"/>
      <c r="C143" s="99"/>
      <c r="D143" s="119"/>
      <c r="E143" s="99"/>
      <c r="F143" s="99"/>
      <c r="G143" s="99"/>
      <c r="H143" s="99"/>
      <c r="I143" s="99"/>
      <c r="J143" s="99"/>
      <c r="K143" s="99"/>
      <c r="L143" s="99"/>
      <c r="M143" s="99"/>
      <c r="N143" s="99"/>
      <c r="O143" s="99"/>
      <c r="P143" s="99"/>
      <c r="Q143" s="99"/>
      <c r="R143" s="99"/>
      <c r="S143" s="99"/>
      <c r="T143" s="99"/>
      <c r="U143" s="99"/>
      <c r="V143" s="99"/>
      <c r="W143" s="99"/>
      <c r="X143" s="99"/>
      <c r="Y143" s="99"/>
      <c r="Z143" s="66"/>
    </row>
    <row r="144" spans="1:26" ht="12.75" customHeight="1" x14ac:dyDescent="0.2">
      <c r="A144" s="118"/>
      <c r="B144" s="118"/>
      <c r="C144" s="99"/>
      <c r="D144" s="119"/>
      <c r="E144" s="99"/>
      <c r="F144" s="99"/>
      <c r="G144" s="99"/>
      <c r="H144" s="99"/>
      <c r="I144" s="99"/>
      <c r="J144" s="99"/>
      <c r="K144" s="99"/>
      <c r="L144" s="99"/>
      <c r="M144" s="99"/>
      <c r="N144" s="99"/>
      <c r="O144" s="99"/>
      <c r="P144" s="99"/>
      <c r="Q144" s="99"/>
      <c r="R144" s="99"/>
      <c r="S144" s="99"/>
      <c r="T144" s="99"/>
      <c r="U144" s="99"/>
      <c r="V144" s="99"/>
      <c r="W144" s="99"/>
      <c r="X144" s="99"/>
      <c r="Y144" s="99"/>
      <c r="Z144" s="66"/>
    </row>
    <row r="145" spans="1:26" ht="12.75" customHeight="1" x14ac:dyDescent="0.2">
      <c r="A145" s="118"/>
      <c r="B145" s="118"/>
      <c r="C145" s="99"/>
      <c r="D145" s="119"/>
      <c r="E145" s="99"/>
      <c r="F145" s="99"/>
      <c r="G145" s="99"/>
      <c r="H145" s="99"/>
      <c r="I145" s="99"/>
      <c r="J145" s="99"/>
      <c r="K145" s="99"/>
      <c r="L145" s="99"/>
      <c r="M145" s="99"/>
      <c r="N145" s="99"/>
      <c r="O145" s="99"/>
      <c r="P145" s="99"/>
      <c r="Q145" s="99"/>
      <c r="R145" s="99"/>
      <c r="S145" s="99"/>
      <c r="T145" s="99"/>
      <c r="U145" s="99"/>
      <c r="V145" s="99"/>
      <c r="W145" s="99"/>
      <c r="X145" s="99"/>
      <c r="Y145" s="99"/>
      <c r="Z145" s="66"/>
    </row>
    <row r="146" spans="1:26" ht="12.75" customHeight="1" x14ac:dyDescent="0.2">
      <c r="A146" s="118"/>
      <c r="B146" s="118"/>
      <c r="C146" s="99"/>
      <c r="D146" s="119"/>
      <c r="E146" s="99"/>
      <c r="F146" s="99"/>
      <c r="G146" s="99"/>
      <c r="H146" s="99"/>
      <c r="I146" s="99"/>
      <c r="J146" s="99"/>
      <c r="K146" s="99"/>
      <c r="L146" s="99"/>
      <c r="M146" s="99"/>
      <c r="N146" s="99"/>
      <c r="O146" s="99"/>
      <c r="P146" s="99"/>
      <c r="Q146" s="99"/>
      <c r="R146" s="99"/>
      <c r="S146" s="99"/>
      <c r="T146" s="99"/>
      <c r="U146" s="99"/>
      <c r="V146" s="99"/>
      <c r="W146" s="99"/>
      <c r="X146" s="99"/>
      <c r="Y146" s="99"/>
      <c r="Z146" s="66"/>
    </row>
    <row r="147" spans="1:26" ht="12.75" customHeight="1" x14ac:dyDescent="0.2">
      <c r="A147" s="118"/>
      <c r="B147" s="118"/>
      <c r="C147" s="99"/>
      <c r="D147" s="119"/>
      <c r="E147" s="99"/>
      <c r="F147" s="99"/>
      <c r="G147" s="99"/>
      <c r="H147" s="99"/>
      <c r="I147" s="99"/>
      <c r="J147" s="99"/>
      <c r="K147" s="99"/>
      <c r="L147" s="99"/>
      <c r="M147" s="99"/>
      <c r="N147" s="99"/>
      <c r="O147" s="99"/>
      <c r="P147" s="99"/>
      <c r="Q147" s="99"/>
      <c r="R147" s="99"/>
      <c r="S147" s="99"/>
      <c r="T147" s="99"/>
      <c r="U147" s="99"/>
      <c r="V147" s="99"/>
      <c r="W147" s="99"/>
      <c r="X147" s="99"/>
      <c r="Y147" s="99"/>
      <c r="Z147" s="66"/>
    </row>
    <row r="148" spans="1:26" ht="12.75" customHeight="1" x14ac:dyDescent="0.2">
      <c r="A148" s="118"/>
      <c r="B148" s="118"/>
      <c r="C148" s="99"/>
      <c r="D148" s="119"/>
      <c r="E148" s="99"/>
      <c r="F148" s="99"/>
      <c r="G148" s="99"/>
      <c r="H148" s="99"/>
      <c r="I148" s="99"/>
      <c r="J148" s="99"/>
      <c r="K148" s="99"/>
      <c r="L148" s="99"/>
      <c r="M148" s="99"/>
      <c r="N148" s="99"/>
      <c r="O148" s="99"/>
      <c r="P148" s="99"/>
      <c r="Q148" s="99"/>
      <c r="R148" s="99"/>
      <c r="S148" s="99"/>
      <c r="T148" s="99"/>
      <c r="U148" s="99"/>
      <c r="V148" s="99"/>
      <c r="W148" s="99"/>
      <c r="X148" s="99"/>
      <c r="Y148" s="99"/>
      <c r="Z148" s="66"/>
    </row>
    <row r="149" spans="1:26" ht="12.75" customHeight="1" x14ac:dyDescent="0.2">
      <c r="A149" s="118"/>
      <c r="B149" s="118"/>
      <c r="C149" s="99"/>
      <c r="D149" s="119"/>
      <c r="E149" s="99"/>
      <c r="F149" s="99"/>
      <c r="G149" s="99"/>
      <c r="H149" s="99"/>
      <c r="I149" s="99"/>
      <c r="J149" s="99"/>
      <c r="K149" s="99"/>
      <c r="L149" s="99"/>
      <c r="M149" s="99"/>
      <c r="N149" s="99"/>
      <c r="O149" s="99"/>
      <c r="P149" s="99"/>
      <c r="Q149" s="99"/>
      <c r="R149" s="99"/>
      <c r="S149" s="99"/>
      <c r="T149" s="99"/>
      <c r="U149" s="99"/>
      <c r="V149" s="99"/>
      <c r="W149" s="99"/>
      <c r="X149" s="99"/>
      <c r="Y149" s="99"/>
      <c r="Z149" s="66"/>
    </row>
    <row r="150" spans="1:26" ht="12.75" customHeight="1" x14ac:dyDescent="0.2">
      <c r="A150" s="118"/>
      <c r="B150" s="118"/>
      <c r="C150" s="99"/>
      <c r="D150" s="119"/>
      <c r="E150" s="99"/>
      <c r="F150" s="99"/>
      <c r="G150" s="99"/>
      <c r="H150" s="99"/>
      <c r="I150" s="99"/>
      <c r="J150" s="99"/>
      <c r="K150" s="99"/>
      <c r="L150" s="99"/>
      <c r="M150" s="99"/>
      <c r="N150" s="99"/>
      <c r="O150" s="99"/>
      <c r="P150" s="99"/>
      <c r="Q150" s="99"/>
      <c r="R150" s="99"/>
      <c r="S150" s="99"/>
      <c r="T150" s="99"/>
      <c r="U150" s="99"/>
      <c r="V150" s="99"/>
      <c r="W150" s="99"/>
      <c r="X150" s="99"/>
      <c r="Y150" s="99"/>
      <c r="Z150" s="66"/>
    </row>
    <row r="151" spans="1:26" ht="12.75" customHeight="1" x14ac:dyDescent="0.2">
      <c r="A151" s="118"/>
      <c r="B151" s="118"/>
      <c r="C151" s="99"/>
      <c r="D151" s="119"/>
      <c r="E151" s="99"/>
      <c r="F151" s="99"/>
      <c r="G151" s="99"/>
      <c r="H151" s="99"/>
      <c r="I151" s="99"/>
      <c r="J151" s="99"/>
      <c r="K151" s="99"/>
      <c r="L151" s="99"/>
      <c r="M151" s="99"/>
      <c r="N151" s="99"/>
      <c r="O151" s="99"/>
      <c r="P151" s="99"/>
      <c r="Q151" s="99"/>
      <c r="R151" s="99"/>
      <c r="S151" s="99"/>
      <c r="T151" s="99"/>
      <c r="U151" s="99"/>
      <c r="V151" s="99"/>
      <c r="W151" s="99"/>
      <c r="X151" s="99"/>
      <c r="Y151" s="99"/>
      <c r="Z151" s="66"/>
    </row>
    <row r="152" spans="1:26" ht="12.75" customHeight="1" x14ac:dyDescent="0.2">
      <c r="A152" s="118"/>
      <c r="B152" s="118"/>
      <c r="C152" s="99"/>
      <c r="D152" s="119"/>
      <c r="E152" s="99"/>
      <c r="F152" s="99"/>
      <c r="G152" s="99"/>
      <c r="H152" s="99"/>
      <c r="I152" s="99"/>
      <c r="J152" s="99"/>
      <c r="K152" s="99"/>
      <c r="L152" s="99"/>
      <c r="M152" s="99"/>
      <c r="N152" s="99"/>
      <c r="O152" s="99"/>
      <c r="P152" s="99"/>
      <c r="Q152" s="99"/>
      <c r="R152" s="99"/>
      <c r="S152" s="99"/>
      <c r="T152" s="99"/>
      <c r="U152" s="99"/>
      <c r="V152" s="99"/>
      <c r="W152" s="99"/>
      <c r="X152" s="99"/>
      <c r="Y152" s="99"/>
      <c r="Z152" s="66"/>
    </row>
    <row r="153" spans="1:26" ht="12.75" customHeight="1" x14ac:dyDescent="0.2">
      <c r="A153" s="118"/>
      <c r="B153" s="118"/>
      <c r="C153" s="99"/>
      <c r="D153" s="119"/>
      <c r="E153" s="99"/>
      <c r="F153" s="99"/>
      <c r="G153" s="99"/>
      <c r="H153" s="99"/>
      <c r="I153" s="99"/>
      <c r="J153" s="99"/>
      <c r="K153" s="99"/>
      <c r="L153" s="99"/>
      <c r="M153" s="99"/>
      <c r="N153" s="99"/>
      <c r="O153" s="99"/>
      <c r="P153" s="99"/>
      <c r="Q153" s="99"/>
      <c r="R153" s="99"/>
      <c r="S153" s="99"/>
      <c r="T153" s="99"/>
      <c r="U153" s="99"/>
      <c r="V153" s="99"/>
      <c r="W153" s="99"/>
      <c r="X153" s="99"/>
      <c r="Y153" s="99"/>
      <c r="Z153" s="66"/>
    </row>
    <row r="154" spans="1:26" ht="12.75" customHeight="1" x14ac:dyDescent="0.2">
      <c r="A154" s="118"/>
      <c r="B154" s="118"/>
      <c r="C154" s="99"/>
      <c r="D154" s="119"/>
      <c r="E154" s="99"/>
      <c r="F154" s="99"/>
      <c r="G154" s="99"/>
      <c r="H154" s="99"/>
      <c r="I154" s="99"/>
      <c r="J154" s="99"/>
      <c r="K154" s="99"/>
      <c r="L154" s="99"/>
      <c r="M154" s="99"/>
      <c r="N154" s="99"/>
      <c r="O154" s="99"/>
      <c r="P154" s="99"/>
      <c r="Q154" s="99"/>
      <c r="R154" s="99"/>
      <c r="S154" s="99"/>
      <c r="T154" s="99"/>
      <c r="U154" s="99"/>
      <c r="V154" s="99"/>
      <c r="W154" s="99"/>
      <c r="X154" s="99"/>
      <c r="Y154" s="99"/>
      <c r="Z154" s="66"/>
    </row>
    <row r="155" spans="1:26" ht="12.75" customHeight="1" x14ac:dyDescent="0.2">
      <c r="A155" s="118"/>
      <c r="B155" s="118"/>
      <c r="C155" s="99"/>
      <c r="D155" s="119"/>
      <c r="E155" s="99"/>
      <c r="F155" s="99"/>
      <c r="G155" s="99"/>
      <c r="H155" s="99"/>
      <c r="I155" s="99"/>
      <c r="J155" s="99"/>
      <c r="K155" s="99"/>
      <c r="L155" s="99"/>
      <c r="M155" s="99"/>
      <c r="N155" s="99"/>
      <c r="O155" s="99"/>
      <c r="P155" s="99"/>
      <c r="Q155" s="99"/>
      <c r="R155" s="99"/>
      <c r="S155" s="99"/>
      <c r="T155" s="99"/>
      <c r="U155" s="99"/>
      <c r="V155" s="99"/>
      <c r="W155" s="99"/>
      <c r="X155" s="99"/>
      <c r="Y155" s="99"/>
      <c r="Z155" s="66"/>
    </row>
    <row r="156" spans="1:26" ht="12.75" customHeight="1" x14ac:dyDescent="0.2">
      <c r="A156" s="118"/>
      <c r="B156" s="118"/>
      <c r="C156" s="99"/>
      <c r="D156" s="119"/>
      <c r="E156" s="99"/>
      <c r="F156" s="99"/>
      <c r="G156" s="99"/>
      <c r="H156" s="99"/>
      <c r="I156" s="99"/>
      <c r="J156" s="99"/>
      <c r="K156" s="99"/>
      <c r="L156" s="99"/>
      <c r="M156" s="99"/>
      <c r="N156" s="99"/>
      <c r="O156" s="99"/>
      <c r="P156" s="99"/>
      <c r="Q156" s="99"/>
      <c r="R156" s="99"/>
      <c r="S156" s="99"/>
      <c r="T156" s="99"/>
      <c r="U156" s="99"/>
      <c r="V156" s="99"/>
      <c r="W156" s="99"/>
      <c r="X156" s="99"/>
      <c r="Y156" s="99"/>
      <c r="Z156" s="66"/>
    </row>
    <row r="157" spans="1:26" ht="12.75" customHeight="1" x14ac:dyDescent="0.2">
      <c r="A157" s="118"/>
      <c r="B157" s="118"/>
      <c r="C157" s="99"/>
      <c r="D157" s="119"/>
      <c r="E157" s="99"/>
      <c r="F157" s="99"/>
      <c r="G157" s="99"/>
      <c r="H157" s="99"/>
      <c r="I157" s="99"/>
      <c r="J157" s="99"/>
      <c r="K157" s="99"/>
      <c r="L157" s="99"/>
      <c r="M157" s="99"/>
      <c r="N157" s="99"/>
      <c r="O157" s="99"/>
      <c r="P157" s="99"/>
      <c r="Q157" s="99"/>
      <c r="R157" s="99"/>
      <c r="S157" s="99"/>
      <c r="T157" s="99"/>
      <c r="U157" s="99"/>
      <c r="V157" s="99"/>
      <c r="W157" s="99"/>
      <c r="X157" s="99"/>
      <c r="Y157" s="99"/>
      <c r="Z157" s="66"/>
    </row>
    <row r="158" spans="1:26" ht="12.75" customHeight="1" x14ac:dyDescent="0.2">
      <c r="A158" s="118"/>
      <c r="B158" s="118"/>
      <c r="C158" s="99"/>
      <c r="D158" s="119"/>
      <c r="E158" s="99"/>
      <c r="F158" s="99"/>
      <c r="G158" s="99"/>
      <c r="H158" s="99"/>
      <c r="I158" s="99"/>
      <c r="J158" s="99"/>
      <c r="K158" s="99"/>
      <c r="L158" s="99"/>
      <c r="M158" s="99"/>
      <c r="N158" s="99"/>
      <c r="O158" s="99"/>
      <c r="P158" s="99"/>
      <c r="Q158" s="99"/>
      <c r="R158" s="99"/>
      <c r="S158" s="99"/>
      <c r="T158" s="99"/>
      <c r="U158" s="99"/>
      <c r="V158" s="99"/>
      <c r="W158" s="99"/>
      <c r="X158" s="99"/>
      <c r="Y158" s="99"/>
      <c r="Z158" s="66"/>
    </row>
    <row r="159" spans="1:26" ht="12.75" customHeight="1" x14ac:dyDescent="0.2">
      <c r="A159" s="118"/>
      <c r="B159" s="118"/>
      <c r="C159" s="99"/>
      <c r="D159" s="119"/>
      <c r="E159" s="99"/>
      <c r="F159" s="99"/>
      <c r="G159" s="99"/>
      <c r="H159" s="99"/>
      <c r="I159" s="99"/>
      <c r="J159" s="99"/>
      <c r="K159" s="99"/>
      <c r="L159" s="99"/>
      <c r="M159" s="99"/>
      <c r="N159" s="99"/>
      <c r="O159" s="99"/>
      <c r="P159" s="99"/>
      <c r="Q159" s="99"/>
      <c r="R159" s="99"/>
      <c r="S159" s="99"/>
      <c r="T159" s="99"/>
      <c r="U159" s="99"/>
      <c r="V159" s="99"/>
      <c r="W159" s="99"/>
      <c r="X159" s="99"/>
      <c r="Y159" s="99"/>
      <c r="Z159" s="66"/>
    </row>
    <row r="160" spans="1:26" ht="12.75" customHeight="1" x14ac:dyDescent="0.2">
      <c r="A160" s="118"/>
      <c r="B160" s="118"/>
      <c r="C160" s="99"/>
      <c r="D160" s="119"/>
      <c r="E160" s="99"/>
      <c r="F160" s="99"/>
      <c r="G160" s="99"/>
      <c r="H160" s="99"/>
      <c r="I160" s="99"/>
      <c r="J160" s="99"/>
      <c r="K160" s="99"/>
      <c r="L160" s="99"/>
      <c r="M160" s="99"/>
      <c r="N160" s="99"/>
      <c r="O160" s="99"/>
      <c r="P160" s="99"/>
      <c r="Q160" s="99"/>
      <c r="R160" s="99"/>
      <c r="S160" s="99"/>
      <c r="T160" s="99"/>
      <c r="U160" s="99"/>
      <c r="V160" s="99"/>
      <c r="W160" s="99"/>
      <c r="X160" s="99"/>
      <c r="Y160" s="99"/>
      <c r="Z160" s="66"/>
    </row>
    <row r="161" spans="1:26" ht="12.75" customHeight="1" x14ac:dyDescent="0.2">
      <c r="A161" s="118"/>
      <c r="B161" s="118"/>
      <c r="C161" s="99"/>
      <c r="D161" s="119"/>
      <c r="E161" s="99"/>
      <c r="F161" s="99"/>
      <c r="G161" s="99"/>
      <c r="H161" s="99"/>
      <c r="I161" s="99"/>
      <c r="J161" s="99"/>
      <c r="K161" s="99"/>
      <c r="L161" s="99"/>
      <c r="M161" s="99"/>
      <c r="N161" s="99"/>
      <c r="O161" s="99"/>
      <c r="P161" s="99"/>
      <c r="Q161" s="99"/>
      <c r="R161" s="99"/>
      <c r="S161" s="99"/>
      <c r="T161" s="99"/>
      <c r="U161" s="99"/>
      <c r="V161" s="99"/>
      <c r="W161" s="99"/>
      <c r="X161" s="99"/>
      <c r="Y161" s="99"/>
      <c r="Z161" s="66"/>
    </row>
    <row r="162" spans="1:26" ht="12.75" customHeight="1" x14ac:dyDescent="0.2">
      <c r="A162" s="118"/>
      <c r="B162" s="118"/>
      <c r="C162" s="99"/>
      <c r="D162" s="119"/>
      <c r="E162" s="99"/>
      <c r="F162" s="99"/>
      <c r="G162" s="99"/>
      <c r="H162" s="99"/>
      <c r="I162" s="99"/>
      <c r="J162" s="99"/>
      <c r="K162" s="99"/>
      <c r="L162" s="99"/>
      <c r="M162" s="99"/>
      <c r="N162" s="99"/>
      <c r="O162" s="99"/>
      <c r="P162" s="99"/>
      <c r="Q162" s="99"/>
      <c r="R162" s="99"/>
      <c r="S162" s="99"/>
      <c r="T162" s="99"/>
      <c r="U162" s="99"/>
      <c r="V162" s="99"/>
      <c r="W162" s="99"/>
      <c r="X162" s="99"/>
      <c r="Y162" s="99"/>
      <c r="Z162" s="66"/>
    </row>
    <row r="163" spans="1:26" ht="12.75" customHeight="1" x14ac:dyDescent="0.2">
      <c r="A163" s="118"/>
      <c r="B163" s="118"/>
      <c r="C163" s="99"/>
      <c r="D163" s="119"/>
      <c r="E163" s="99"/>
      <c r="F163" s="99"/>
      <c r="G163" s="99"/>
      <c r="H163" s="99"/>
      <c r="I163" s="99"/>
      <c r="J163" s="99"/>
      <c r="K163" s="99"/>
      <c r="L163" s="99"/>
      <c r="M163" s="99"/>
      <c r="N163" s="99"/>
      <c r="O163" s="99"/>
      <c r="P163" s="99"/>
      <c r="Q163" s="99"/>
      <c r="R163" s="99"/>
      <c r="S163" s="99"/>
      <c r="T163" s="99"/>
      <c r="U163" s="99"/>
      <c r="V163" s="99"/>
      <c r="W163" s="99"/>
      <c r="X163" s="99"/>
      <c r="Y163" s="99"/>
      <c r="Z163" s="66"/>
    </row>
    <row r="164" spans="1:26" ht="12.75" customHeight="1" x14ac:dyDescent="0.2">
      <c r="A164" s="118"/>
      <c r="B164" s="118"/>
      <c r="C164" s="99"/>
      <c r="D164" s="119"/>
      <c r="E164" s="99"/>
      <c r="F164" s="99"/>
      <c r="G164" s="99"/>
      <c r="H164" s="99"/>
      <c r="I164" s="99"/>
      <c r="J164" s="99"/>
      <c r="K164" s="99"/>
      <c r="L164" s="99"/>
      <c r="M164" s="99"/>
      <c r="N164" s="99"/>
      <c r="O164" s="99"/>
      <c r="P164" s="99"/>
      <c r="Q164" s="99"/>
      <c r="R164" s="99"/>
      <c r="S164" s="99"/>
      <c r="T164" s="99"/>
      <c r="U164" s="99"/>
      <c r="V164" s="99"/>
      <c r="W164" s="99"/>
      <c r="X164" s="99"/>
      <c r="Y164" s="99"/>
      <c r="Z164" s="66"/>
    </row>
    <row r="165" spans="1:26" ht="12.75" customHeight="1" x14ac:dyDescent="0.2">
      <c r="A165" s="118"/>
      <c r="B165" s="118"/>
      <c r="C165" s="99"/>
      <c r="D165" s="119"/>
      <c r="E165" s="99"/>
      <c r="F165" s="99"/>
      <c r="G165" s="99"/>
      <c r="H165" s="99"/>
      <c r="I165" s="99"/>
      <c r="J165" s="99"/>
      <c r="K165" s="99"/>
      <c r="L165" s="99"/>
      <c r="M165" s="99"/>
      <c r="N165" s="99"/>
      <c r="O165" s="99"/>
      <c r="P165" s="99"/>
      <c r="Q165" s="99"/>
      <c r="R165" s="99"/>
      <c r="S165" s="99"/>
      <c r="T165" s="99"/>
      <c r="U165" s="99"/>
      <c r="V165" s="99"/>
      <c r="W165" s="99"/>
      <c r="X165" s="99"/>
      <c r="Y165" s="99"/>
      <c r="Z165" s="66"/>
    </row>
    <row r="166" spans="1:26" ht="12.75" customHeight="1" x14ac:dyDescent="0.2">
      <c r="A166" s="118"/>
      <c r="B166" s="118"/>
      <c r="C166" s="99"/>
      <c r="D166" s="119"/>
      <c r="E166" s="99"/>
      <c r="F166" s="99"/>
      <c r="G166" s="99"/>
      <c r="H166" s="99"/>
      <c r="I166" s="99"/>
      <c r="J166" s="99"/>
      <c r="K166" s="99"/>
      <c r="L166" s="99"/>
      <c r="M166" s="99"/>
      <c r="N166" s="99"/>
      <c r="O166" s="99"/>
      <c r="P166" s="99"/>
      <c r="Q166" s="99"/>
      <c r="R166" s="99"/>
      <c r="S166" s="99"/>
      <c r="T166" s="99"/>
      <c r="U166" s="99"/>
      <c r="V166" s="99"/>
      <c r="W166" s="99"/>
      <c r="X166" s="99"/>
      <c r="Y166" s="99"/>
      <c r="Z166" s="66"/>
    </row>
    <row r="167" spans="1:26" ht="12.75" customHeight="1" x14ac:dyDescent="0.2">
      <c r="A167" s="118"/>
      <c r="B167" s="118"/>
      <c r="C167" s="99"/>
      <c r="D167" s="119"/>
      <c r="E167" s="99"/>
      <c r="F167" s="99"/>
      <c r="G167" s="99"/>
      <c r="H167" s="99"/>
      <c r="I167" s="99"/>
      <c r="J167" s="99"/>
      <c r="K167" s="99"/>
      <c r="L167" s="99"/>
      <c r="M167" s="99"/>
      <c r="N167" s="99"/>
      <c r="O167" s="99"/>
      <c r="P167" s="99"/>
      <c r="Q167" s="99"/>
      <c r="R167" s="99"/>
      <c r="S167" s="99"/>
      <c r="T167" s="99"/>
      <c r="U167" s="99"/>
      <c r="V167" s="99"/>
      <c r="W167" s="99"/>
      <c r="X167" s="99"/>
      <c r="Y167" s="99"/>
      <c r="Z167" s="66"/>
    </row>
    <row r="168" spans="1:26" ht="12.75" customHeight="1" x14ac:dyDescent="0.2">
      <c r="A168" s="118"/>
      <c r="B168" s="118"/>
      <c r="C168" s="99"/>
      <c r="D168" s="119"/>
      <c r="E168" s="99"/>
      <c r="F168" s="99"/>
      <c r="G168" s="99"/>
      <c r="H168" s="99"/>
      <c r="I168" s="99"/>
      <c r="J168" s="99"/>
      <c r="K168" s="99"/>
      <c r="L168" s="99"/>
      <c r="M168" s="99"/>
      <c r="N168" s="99"/>
      <c r="O168" s="99"/>
      <c r="P168" s="99"/>
      <c r="Q168" s="99"/>
      <c r="R168" s="99"/>
      <c r="S168" s="99"/>
      <c r="T168" s="99"/>
      <c r="U168" s="99"/>
      <c r="V168" s="99"/>
      <c r="W168" s="99"/>
      <c r="X168" s="99"/>
      <c r="Y168" s="99"/>
      <c r="Z168" s="66"/>
    </row>
    <row r="169" spans="1:26" ht="12.75" customHeight="1" x14ac:dyDescent="0.2">
      <c r="A169" s="118"/>
      <c r="B169" s="118"/>
      <c r="C169" s="99"/>
      <c r="D169" s="119"/>
      <c r="E169" s="99"/>
      <c r="F169" s="99"/>
      <c r="G169" s="99"/>
      <c r="H169" s="99"/>
      <c r="I169" s="99"/>
      <c r="J169" s="99"/>
      <c r="K169" s="99"/>
      <c r="L169" s="99"/>
      <c r="M169" s="99"/>
      <c r="N169" s="99"/>
      <c r="O169" s="99"/>
      <c r="P169" s="99"/>
      <c r="Q169" s="99"/>
      <c r="R169" s="99"/>
      <c r="S169" s="99"/>
      <c r="T169" s="99"/>
      <c r="U169" s="99"/>
      <c r="V169" s="99"/>
      <c r="W169" s="99"/>
      <c r="X169" s="99"/>
      <c r="Y169" s="99"/>
      <c r="Z169" s="66"/>
    </row>
    <row r="170" spans="1:26" ht="12.75" customHeight="1" x14ac:dyDescent="0.2">
      <c r="A170" s="118"/>
      <c r="B170" s="118"/>
      <c r="C170" s="99"/>
      <c r="D170" s="119"/>
      <c r="E170" s="99"/>
      <c r="F170" s="99"/>
      <c r="G170" s="99"/>
      <c r="H170" s="99"/>
      <c r="I170" s="99"/>
      <c r="J170" s="99"/>
      <c r="K170" s="99"/>
      <c r="L170" s="99"/>
      <c r="M170" s="99"/>
      <c r="N170" s="99"/>
      <c r="O170" s="99"/>
      <c r="P170" s="99"/>
      <c r="Q170" s="99"/>
      <c r="R170" s="99"/>
      <c r="S170" s="99"/>
      <c r="T170" s="99"/>
      <c r="U170" s="99"/>
      <c r="V170" s="99"/>
      <c r="W170" s="99"/>
      <c r="X170" s="99"/>
      <c r="Y170" s="99"/>
      <c r="Z170" s="66"/>
    </row>
    <row r="171" spans="1:26" ht="12.75" customHeight="1" x14ac:dyDescent="0.2">
      <c r="A171" s="118"/>
      <c r="B171" s="118"/>
      <c r="C171" s="99"/>
      <c r="D171" s="119"/>
      <c r="E171" s="99"/>
      <c r="F171" s="99"/>
      <c r="G171" s="99"/>
      <c r="H171" s="99"/>
      <c r="I171" s="99"/>
      <c r="J171" s="99"/>
      <c r="K171" s="99"/>
      <c r="L171" s="99"/>
      <c r="M171" s="99"/>
      <c r="N171" s="99"/>
      <c r="O171" s="99"/>
      <c r="P171" s="99"/>
      <c r="Q171" s="99"/>
      <c r="R171" s="99"/>
      <c r="S171" s="99"/>
      <c r="T171" s="99"/>
      <c r="U171" s="99"/>
      <c r="V171" s="99"/>
      <c r="W171" s="99"/>
      <c r="X171" s="99"/>
      <c r="Y171" s="99"/>
      <c r="Z171" s="66"/>
    </row>
    <row r="172" spans="1:26" ht="12.75" customHeight="1" x14ac:dyDescent="0.2">
      <c r="A172" s="118"/>
      <c r="B172" s="118"/>
      <c r="C172" s="99"/>
      <c r="D172" s="119"/>
      <c r="E172" s="99"/>
      <c r="F172" s="99"/>
      <c r="G172" s="99"/>
      <c r="H172" s="99"/>
      <c r="I172" s="99"/>
      <c r="J172" s="99"/>
      <c r="K172" s="99"/>
      <c r="L172" s="99"/>
      <c r="M172" s="99"/>
      <c r="N172" s="99"/>
      <c r="O172" s="99"/>
      <c r="P172" s="99"/>
      <c r="Q172" s="99"/>
      <c r="R172" s="99"/>
      <c r="S172" s="99"/>
      <c r="T172" s="99"/>
      <c r="U172" s="99"/>
      <c r="V172" s="99"/>
      <c r="W172" s="99"/>
      <c r="X172" s="99"/>
      <c r="Y172" s="99"/>
      <c r="Z172" s="66"/>
    </row>
    <row r="173" spans="1:26" ht="12.75" customHeight="1" x14ac:dyDescent="0.2">
      <c r="A173" s="118"/>
      <c r="B173" s="118"/>
      <c r="C173" s="99"/>
      <c r="D173" s="119"/>
      <c r="E173" s="99"/>
      <c r="F173" s="99"/>
      <c r="G173" s="99"/>
      <c r="H173" s="99"/>
      <c r="I173" s="99"/>
      <c r="J173" s="99"/>
      <c r="K173" s="99"/>
      <c r="L173" s="99"/>
      <c r="M173" s="99"/>
      <c r="N173" s="99"/>
      <c r="O173" s="99"/>
      <c r="P173" s="99"/>
      <c r="Q173" s="99"/>
      <c r="R173" s="99"/>
      <c r="S173" s="99"/>
      <c r="T173" s="99"/>
      <c r="U173" s="99"/>
      <c r="V173" s="99"/>
      <c r="W173" s="99"/>
      <c r="X173" s="99"/>
      <c r="Y173" s="99"/>
      <c r="Z173" s="66"/>
    </row>
    <row r="174" spans="1:26" ht="12.75" customHeight="1" x14ac:dyDescent="0.2">
      <c r="A174" s="118"/>
      <c r="B174" s="118"/>
      <c r="C174" s="99"/>
      <c r="D174" s="119"/>
      <c r="E174" s="99"/>
      <c r="F174" s="99"/>
      <c r="G174" s="99"/>
      <c r="H174" s="99"/>
      <c r="I174" s="99"/>
      <c r="J174" s="99"/>
      <c r="K174" s="99"/>
      <c r="L174" s="99"/>
      <c r="M174" s="99"/>
      <c r="N174" s="99"/>
      <c r="O174" s="99"/>
      <c r="P174" s="99"/>
      <c r="Q174" s="99"/>
      <c r="R174" s="99"/>
      <c r="S174" s="99"/>
      <c r="T174" s="99"/>
      <c r="U174" s="99"/>
      <c r="V174" s="99"/>
      <c r="W174" s="99"/>
      <c r="X174" s="99"/>
      <c r="Y174" s="99"/>
      <c r="Z174" s="66"/>
    </row>
    <row r="175" spans="1:26" ht="12.75" customHeight="1" x14ac:dyDescent="0.2">
      <c r="A175" s="118"/>
      <c r="B175" s="118"/>
      <c r="C175" s="99"/>
      <c r="D175" s="119"/>
      <c r="E175" s="99"/>
      <c r="F175" s="99"/>
      <c r="G175" s="99"/>
      <c r="H175" s="99"/>
      <c r="I175" s="99"/>
      <c r="J175" s="99"/>
      <c r="K175" s="99"/>
      <c r="L175" s="99"/>
      <c r="M175" s="99"/>
      <c r="N175" s="99"/>
      <c r="O175" s="99"/>
      <c r="P175" s="99"/>
      <c r="Q175" s="99"/>
      <c r="R175" s="99"/>
      <c r="S175" s="99"/>
      <c r="T175" s="99"/>
      <c r="U175" s="99"/>
      <c r="V175" s="99"/>
      <c r="W175" s="99"/>
      <c r="X175" s="99"/>
      <c r="Y175" s="99"/>
      <c r="Z175" s="66"/>
    </row>
    <row r="176" spans="1:26" ht="12.75" customHeight="1" x14ac:dyDescent="0.2">
      <c r="A176" s="118"/>
      <c r="B176" s="118"/>
      <c r="C176" s="99"/>
      <c r="D176" s="119"/>
      <c r="E176" s="99"/>
      <c r="F176" s="99"/>
      <c r="G176" s="99"/>
      <c r="H176" s="99"/>
      <c r="I176" s="99"/>
      <c r="J176" s="99"/>
      <c r="K176" s="99"/>
      <c r="L176" s="99"/>
      <c r="M176" s="99"/>
      <c r="N176" s="99"/>
      <c r="O176" s="99"/>
      <c r="P176" s="99"/>
      <c r="Q176" s="99"/>
      <c r="R176" s="99"/>
      <c r="S176" s="99"/>
      <c r="T176" s="99"/>
      <c r="U176" s="99"/>
      <c r="V176" s="99"/>
      <c r="W176" s="99"/>
      <c r="X176" s="99"/>
      <c r="Y176" s="99"/>
      <c r="Z176" s="66"/>
    </row>
    <row r="177" spans="1:26" ht="12.75" customHeight="1" x14ac:dyDescent="0.2">
      <c r="A177" s="118"/>
      <c r="B177" s="118"/>
      <c r="C177" s="99"/>
      <c r="D177" s="119"/>
      <c r="E177" s="99"/>
      <c r="F177" s="99"/>
      <c r="G177" s="99"/>
      <c r="H177" s="99"/>
      <c r="I177" s="99"/>
      <c r="J177" s="99"/>
      <c r="K177" s="99"/>
      <c r="L177" s="99"/>
      <c r="M177" s="99"/>
      <c r="N177" s="99"/>
      <c r="O177" s="99"/>
      <c r="P177" s="99"/>
      <c r="Q177" s="99"/>
      <c r="R177" s="99"/>
      <c r="S177" s="99"/>
      <c r="T177" s="99"/>
      <c r="U177" s="99"/>
      <c r="V177" s="99"/>
      <c r="W177" s="99"/>
      <c r="X177" s="99"/>
      <c r="Y177" s="99"/>
      <c r="Z177" s="66"/>
    </row>
    <row r="178" spans="1:26" ht="12.75" customHeight="1" x14ac:dyDescent="0.2">
      <c r="A178" s="118"/>
      <c r="B178" s="118"/>
      <c r="C178" s="99"/>
      <c r="D178" s="119"/>
      <c r="E178" s="99"/>
      <c r="F178" s="99"/>
      <c r="G178" s="99"/>
      <c r="H178" s="99"/>
      <c r="I178" s="99"/>
      <c r="J178" s="99"/>
      <c r="K178" s="99"/>
      <c r="L178" s="99"/>
      <c r="M178" s="99"/>
      <c r="N178" s="99"/>
      <c r="O178" s="99"/>
      <c r="P178" s="99"/>
      <c r="Q178" s="99"/>
      <c r="R178" s="99"/>
      <c r="S178" s="99"/>
      <c r="T178" s="99"/>
      <c r="U178" s="99"/>
      <c r="V178" s="99"/>
      <c r="W178" s="99"/>
      <c r="X178" s="99"/>
      <c r="Y178" s="99"/>
      <c r="Z178" s="66"/>
    </row>
    <row r="179" spans="1:26" ht="12.75" customHeight="1" x14ac:dyDescent="0.2">
      <c r="A179" s="118"/>
      <c r="B179" s="118"/>
      <c r="C179" s="99"/>
      <c r="D179" s="119"/>
      <c r="E179" s="99"/>
      <c r="F179" s="99"/>
      <c r="G179" s="99"/>
      <c r="H179" s="99"/>
      <c r="I179" s="99"/>
      <c r="J179" s="99"/>
      <c r="K179" s="99"/>
      <c r="L179" s="99"/>
      <c r="M179" s="99"/>
      <c r="N179" s="99"/>
      <c r="O179" s="99"/>
      <c r="P179" s="99"/>
      <c r="Q179" s="99"/>
      <c r="R179" s="99"/>
      <c r="S179" s="99"/>
      <c r="T179" s="99"/>
      <c r="U179" s="99"/>
      <c r="V179" s="99"/>
      <c r="W179" s="99"/>
      <c r="X179" s="99"/>
      <c r="Y179" s="99"/>
      <c r="Z179" s="66"/>
    </row>
    <row r="180" spans="1:26" ht="12.75" customHeight="1" x14ac:dyDescent="0.2">
      <c r="A180" s="118"/>
      <c r="B180" s="118"/>
      <c r="C180" s="99"/>
      <c r="D180" s="119"/>
      <c r="E180" s="99"/>
      <c r="F180" s="99"/>
      <c r="G180" s="99"/>
      <c r="H180" s="99"/>
      <c r="I180" s="99"/>
      <c r="J180" s="99"/>
      <c r="K180" s="99"/>
      <c r="L180" s="99"/>
      <c r="M180" s="99"/>
      <c r="N180" s="99"/>
      <c r="O180" s="99"/>
      <c r="P180" s="99"/>
      <c r="Q180" s="99"/>
      <c r="R180" s="99"/>
      <c r="S180" s="99"/>
      <c r="T180" s="99"/>
      <c r="U180" s="99"/>
      <c r="V180" s="99"/>
      <c r="W180" s="99"/>
      <c r="X180" s="99"/>
      <c r="Y180" s="99"/>
      <c r="Z180" s="66"/>
    </row>
    <row r="181" spans="1:26" ht="12.75" customHeight="1" x14ac:dyDescent="0.2">
      <c r="A181" s="118"/>
      <c r="B181" s="118"/>
      <c r="C181" s="99"/>
      <c r="D181" s="119"/>
      <c r="E181" s="99"/>
      <c r="F181" s="99"/>
      <c r="G181" s="99"/>
      <c r="H181" s="99"/>
      <c r="I181" s="99"/>
      <c r="J181" s="99"/>
      <c r="K181" s="99"/>
      <c r="L181" s="99"/>
      <c r="M181" s="99"/>
      <c r="N181" s="99"/>
      <c r="O181" s="99"/>
      <c r="P181" s="99"/>
      <c r="Q181" s="99"/>
      <c r="R181" s="99"/>
      <c r="S181" s="99"/>
      <c r="T181" s="99"/>
      <c r="U181" s="99"/>
      <c r="V181" s="99"/>
      <c r="W181" s="99"/>
      <c r="X181" s="99"/>
      <c r="Y181" s="99"/>
      <c r="Z181" s="66"/>
    </row>
    <row r="182" spans="1:26" ht="12.75" customHeight="1" x14ac:dyDescent="0.2">
      <c r="A182" s="118"/>
      <c r="B182" s="118"/>
      <c r="C182" s="99"/>
      <c r="D182" s="119"/>
      <c r="E182" s="99"/>
      <c r="F182" s="99"/>
      <c r="G182" s="99"/>
      <c r="H182" s="99"/>
      <c r="I182" s="99"/>
      <c r="J182" s="99"/>
      <c r="K182" s="99"/>
      <c r="L182" s="99"/>
      <c r="M182" s="99"/>
      <c r="N182" s="99"/>
      <c r="O182" s="99"/>
      <c r="P182" s="99"/>
      <c r="Q182" s="99"/>
      <c r="R182" s="99"/>
      <c r="S182" s="99"/>
      <c r="T182" s="99"/>
      <c r="U182" s="99"/>
      <c r="V182" s="99"/>
      <c r="W182" s="99"/>
      <c r="X182" s="99"/>
      <c r="Y182" s="99"/>
      <c r="Z182" s="66"/>
    </row>
    <row r="183" spans="1:26" ht="12.75" customHeight="1" x14ac:dyDescent="0.2">
      <c r="A183" s="118"/>
      <c r="B183" s="118"/>
      <c r="C183" s="99"/>
      <c r="D183" s="119"/>
      <c r="E183" s="99"/>
      <c r="F183" s="99"/>
      <c r="G183" s="99"/>
      <c r="H183" s="99"/>
      <c r="I183" s="99"/>
      <c r="J183" s="99"/>
      <c r="K183" s="99"/>
      <c r="L183" s="99"/>
      <c r="M183" s="99"/>
      <c r="N183" s="99"/>
      <c r="O183" s="99"/>
      <c r="P183" s="99"/>
      <c r="Q183" s="99"/>
      <c r="R183" s="99"/>
      <c r="S183" s="99"/>
      <c r="T183" s="99"/>
      <c r="U183" s="99"/>
      <c r="V183" s="99"/>
      <c r="W183" s="99"/>
      <c r="X183" s="99"/>
      <c r="Y183" s="99"/>
      <c r="Z183" s="66"/>
    </row>
    <row r="184" spans="1:26" ht="12.75" customHeight="1" x14ac:dyDescent="0.2">
      <c r="A184" s="118"/>
      <c r="B184" s="118"/>
      <c r="C184" s="99"/>
      <c r="D184" s="119"/>
      <c r="E184" s="99"/>
      <c r="F184" s="99"/>
      <c r="G184" s="99"/>
      <c r="H184" s="99"/>
      <c r="I184" s="99"/>
      <c r="J184" s="99"/>
      <c r="K184" s="99"/>
      <c r="L184" s="99"/>
      <c r="M184" s="99"/>
      <c r="N184" s="99"/>
      <c r="O184" s="99"/>
      <c r="P184" s="99"/>
      <c r="Q184" s="99"/>
      <c r="R184" s="99"/>
      <c r="S184" s="99"/>
      <c r="T184" s="99"/>
      <c r="U184" s="99"/>
      <c r="V184" s="99"/>
      <c r="W184" s="99"/>
      <c r="X184" s="99"/>
      <c r="Y184" s="99"/>
      <c r="Z184" s="66"/>
    </row>
    <row r="185" spans="1:26" ht="12.75" customHeight="1" x14ac:dyDescent="0.2">
      <c r="A185" s="118"/>
      <c r="B185" s="118"/>
      <c r="C185" s="99"/>
      <c r="D185" s="119"/>
      <c r="E185" s="99"/>
      <c r="F185" s="99"/>
      <c r="G185" s="99"/>
      <c r="H185" s="99"/>
      <c r="I185" s="99"/>
      <c r="J185" s="99"/>
      <c r="K185" s="99"/>
      <c r="L185" s="99"/>
      <c r="M185" s="99"/>
      <c r="N185" s="99"/>
      <c r="O185" s="99"/>
      <c r="P185" s="99"/>
      <c r="Q185" s="99"/>
      <c r="R185" s="99"/>
      <c r="S185" s="99"/>
      <c r="T185" s="99"/>
      <c r="U185" s="99"/>
      <c r="V185" s="99"/>
      <c r="W185" s="99"/>
      <c r="X185" s="99"/>
      <c r="Y185" s="99"/>
      <c r="Z185" s="66"/>
    </row>
    <row r="186" spans="1:26" ht="12.75" customHeight="1" x14ac:dyDescent="0.2">
      <c r="A186" s="118"/>
      <c r="B186" s="118"/>
      <c r="C186" s="99"/>
      <c r="D186" s="119"/>
      <c r="E186" s="99"/>
      <c r="F186" s="99"/>
      <c r="G186" s="99"/>
      <c r="H186" s="99"/>
      <c r="I186" s="99"/>
      <c r="J186" s="99"/>
      <c r="K186" s="99"/>
      <c r="L186" s="99"/>
      <c r="M186" s="99"/>
      <c r="N186" s="99"/>
      <c r="O186" s="99"/>
      <c r="P186" s="99"/>
      <c r="Q186" s="99"/>
      <c r="R186" s="99"/>
      <c r="S186" s="99"/>
      <c r="T186" s="99"/>
      <c r="U186" s="99"/>
      <c r="V186" s="99"/>
      <c r="W186" s="99"/>
      <c r="X186" s="99"/>
      <c r="Y186" s="99"/>
      <c r="Z186" s="66"/>
    </row>
    <row r="187" spans="1:26" ht="12.75" customHeight="1" x14ac:dyDescent="0.2">
      <c r="A187" s="118"/>
      <c r="B187" s="118"/>
      <c r="C187" s="99"/>
      <c r="D187" s="119"/>
      <c r="E187" s="99"/>
      <c r="F187" s="99"/>
      <c r="G187" s="99"/>
      <c r="H187" s="99"/>
      <c r="I187" s="99"/>
      <c r="J187" s="99"/>
      <c r="K187" s="99"/>
      <c r="L187" s="99"/>
      <c r="M187" s="99"/>
      <c r="N187" s="99"/>
      <c r="O187" s="99"/>
      <c r="P187" s="99"/>
      <c r="Q187" s="99"/>
      <c r="R187" s="99"/>
      <c r="S187" s="99"/>
      <c r="T187" s="99"/>
      <c r="U187" s="99"/>
      <c r="V187" s="99"/>
      <c r="W187" s="99"/>
      <c r="X187" s="99"/>
      <c r="Y187" s="99"/>
      <c r="Z187" s="66"/>
    </row>
    <row r="188" spans="1:26" ht="12.75" customHeight="1" x14ac:dyDescent="0.2">
      <c r="A188" s="118"/>
      <c r="B188" s="118"/>
      <c r="C188" s="99"/>
      <c r="D188" s="119"/>
      <c r="E188" s="99"/>
      <c r="F188" s="99"/>
      <c r="G188" s="99"/>
      <c r="H188" s="99"/>
      <c r="I188" s="99"/>
      <c r="J188" s="99"/>
      <c r="K188" s="99"/>
      <c r="L188" s="99"/>
      <c r="M188" s="99"/>
      <c r="N188" s="99"/>
      <c r="O188" s="99"/>
      <c r="P188" s="99"/>
      <c r="Q188" s="99"/>
      <c r="R188" s="99"/>
      <c r="S188" s="99"/>
      <c r="T188" s="99"/>
      <c r="U188" s="99"/>
      <c r="V188" s="99"/>
      <c r="W188" s="99"/>
      <c r="X188" s="99"/>
      <c r="Y188" s="99"/>
      <c r="Z188" s="66"/>
    </row>
    <row r="189" spans="1:26" ht="12.75" customHeight="1" x14ac:dyDescent="0.2">
      <c r="A189" s="118"/>
      <c r="B189" s="118"/>
      <c r="C189" s="99"/>
      <c r="D189" s="119"/>
      <c r="E189" s="99"/>
      <c r="F189" s="99"/>
      <c r="G189" s="99"/>
      <c r="H189" s="99"/>
      <c r="I189" s="99"/>
      <c r="J189" s="99"/>
      <c r="K189" s="99"/>
      <c r="L189" s="99"/>
      <c r="M189" s="99"/>
      <c r="N189" s="99"/>
      <c r="O189" s="99"/>
      <c r="P189" s="99"/>
      <c r="Q189" s="99"/>
      <c r="R189" s="99"/>
      <c r="S189" s="99"/>
      <c r="T189" s="99"/>
      <c r="U189" s="99"/>
      <c r="V189" s="99"/>
      <c r="W189" s="99"/>
      <c r="X189" s="99"/>
      <c r="Y189" s="99"/>
      <c r="Z189" s="66"/>
    </row>
    <row r="190" spans="1:26" ht="12.75" customHeight="1" x14ac:dyDescent="0.2">
      <c r="A190" s="118"/>
      <c r="B190" s="118"/>
      <c r="C190" s="99"/>
      <c r="D190" s="119"/>
      <c r="E190" s="99"/>
      <c r="F190" s="99"/>
      <c r="G190" s="99"/>
      <c r="H190" s="99"/>
      <c r="I190" s="99"/>
      <c r="J190" s="99"/>
      <c r="K190" s="99"/>
      <c r="L190" s="99"/>
      <c r="M190" s="99"/>
      <c r="N190" s="99"/>
      <c r="O190" s="99"/>
      <c r="P190" s="99"/>
      <c r="Q190" s="99"/>
      <c r="R190" s="99"/>
      <c r="S190" s="99"/>
      <c r="T190" s="99"/>
      <c r="U190" s="99"/>
      <c r="V190" s="99"/>
      <c r="W190" s="99"/>
      <c r="X190" s="99"/>
      <c r="Y190" s="99"/>
      <c r="Z190" s="66"/>
    </row>
    <row r="191" spans="1:26" ht="12.75" customHeight="1" x14ac:dyDescent="0.2">
      <c r="A191" s="118"/>
      <c r="B191" s="118"/>
      <c r="C191" s="99"/>
      <c r="D191" s="119"/>
      <c r="E191" s="99"/>
      <c r="F191" s="99"/>
      <c r="G191" s="99"/>
      <c r="H191" s="99"/>
      <c r="I191" s="99"/>
      <c r="J191" s="99"/>
      <c r="K191" s="99"/>
      <c r="L191" s="99"/>
      <c r="M191" s="99"/>
      <c r="N191" s="99"/>
      <c r="O191" s="99"/>
      <c r="P191" s="99"/>
      <c r="Q191" s="99"/>
      <c r="R191" s="99"/>
      <c r="S191" s="99"/>
      <c r="T191" s="99"/>
      <c r="U191" s="99"/>
      <c r="V191" s="99"/>
      <c r="W191" s="99"/>
      <c r="X191" s="99"/>
      <c r="Y191" s="99"/>
      <c r="Z191" s="66"/>
    </row>
    <row r="192" spans="1:26" ht="12.75" customHeight="1" x14ac:dyDescent="0.2">
      <c r="A192" s="118"/>
      <c r="B192" s="118"/>
      <c r="C192" s="99"/>
      <c r="D192" s="119"/>
      <c r="E192" s="99"/>
      <c r="F192" s="99"/>
      <c r="G192" s="99"/>
      <c r="H192" s="99"/>
      <c r="I192" s="99"/>
      <c r="J192" s="99"/>
      <c r="K192" s="99"/>
      <c r="L192" s="99"/>
      <c r="M192" s="99"/>
      <c r="N192" s="99"/>
      <c r="O192" s="99"/>
      <c r="P192" s="99"/>
      <c r="Q192" s="99"/>
      <c r="R192" s="99"/>
      <c r="S192" s="99"/>
      <c r="T192" s="99"/>
      <c r="U192" s="99"/>
      <c r="V192" s="99"/>
      <c r="W192" s="99"/>
      <c r="X192" s="99"/>
      <c r="Y192" s="99"/>
      <c r="Z192" s="66"/>
    </row>
    <row r="193" spans="1:26" ht="12.75" customHeight="1" x14ac:dyDescent="0.2">
      <c r="A193" s="118"/>
      <c r="B193" s="118"/>
      <c r="C193" s="99"/>
      <c r="D193" s="119"/>
      <c r="E193" s="99"/>
      <c r="F193" s="99"/>
      <c r="G193" s="99"/>
      <c r="H193" s="99"/>
      <c r="I193" s="99"/>
      <c r="J193" s="99"/>
      <c r="K193" s="99"/>
      <c r="L193" s="99"/>
      <c r="M193" s="99"/>
      <c r="N193" s="99"/>
      <c r="O193" s="99"/>
      <c r="P193" s="99"/>
      <c r="Q193" s="99"/>
      <c r="R193" s="99"/>
      <c r="S193" s="99"/>
      <c r="T193" s="99"/>
      <c r="U193" s="99"/>
      <c r="V193" s="99"/>
      <c r="W193" s="99"/>
      <c r="X193" s="99"/>
      <c r="Y193" s="99"/>
      <c r="Z193" s="66"/>
    </row>
    <row r="194" spans="1:26" ht="12.75" customHeight="1" x14ac:dyDescent="0.2">
      <c r="A194" s="118"/>
      <c r="B194" s="118"/>
      <c r="C194" s="99"/>
      <c r="D194" s="119"/>
      <c r="E194" s="99"/>
      <c r="F194" s="99"/>
      <c r="G194" s="99"/>
      <c r="H194" s="99"/>
      <c r="I194" s="99"/>
      <c r="J194" s="99"/>
      <c r="K194" s="99"/>
      <c r="L194" s="99"/>
      <c r="M194" s="99"/>
      <c r="N194" s="99"/>
      <c r="O194" s="99"/>
      <c r="P194" s="99"/>
      <c r="Q194" s="99"/>
      <c r="R194" s="99"/>
      <c r="S194" s="99"/>
      <c r="T194" s="99"/>
      <c r="U194" s="99"/>
      <c r="V194" s="99"/>
      <c r="W194" s="99"/>
      <c r="X194" s="99"/>
      <c r="Y194" s="99"/>
      <c r="Z194" s="66"/>
    </row>
    <row r="195" spans="1:26" ht="12.75" customHeight="1" x14ac:dyDescent="0.2">
      <c r="A195" s="118"/>
      <c r="B195" s="118"/>
      <c r="C195" s="99"/>
      <c r="D195" s="119"/>
      <c r="E195" s="99"/>
      <c r="F195" s="99"/>
      <c r="G195" s="99"/>
      <c r="H195" s="99"/>
      <c r="I195" s="99"/>
      <c r="J195" s="99"/>
      <c r="K195" s="99"/>
      <c r="L195" s="99"/>
      <c r="M195" s="99"/>
      <c r="N195" s="99"/>
      <c r="O195" s="99"/>
      <c r="P195" s="99"/>
      <c r="Q195" s="99"/>
      <c r="R195" s="99"/>
      <c r="S195" s="99"/>
      <c r="T195" s="99"/>
      <c r="U195" s="99"/>
      <c r="V195" s="99"/>
      <c r="W195" s="99"/>
      <c r="X195" s="99"/>
      <c r="Y195" s="99"/>
      <c r="Z195" s="66"/>
    </row>
    <row r="196" spans="1:26" ht="12.75" customHeight="1" x14ac:dyDescent="0.2">
      <c r="A196" s="118"/>
      <c r="B196" s="118"/>
      <c r="C196" s="99"/>
      <c r="D196" s="119"/>
      <c r="E196" s="99"/>
      <c r="F196" s="99"/>
      <c r="G196" s="99"/>
      <c r="H196" s="99"/>
      <c r="I196" s="99"/>
      <c r="J196" s="99"/>
      <c r="K196" s="99"/>
      <c r="L196" s="99"/>
      <c r="M196" s="99"/>
      <c r="N196" s="99"/>
      <c r="O196" s="99"/>
      <c r="P196" s="99"/>
      <c r="Q196" s="99"/>
      <c r="R196" s="99"/>
      <c r="S196" s="99"/>
      <c r="T196" s="99"/>
      <c r="U196" s="99"/>
      <c r="V196" s="99"/>
      <c r="W196" s="99"/>
      <c r="X196" s="99"/>
      <c r="Y196" s="99"/>
      <c r="Z196" s="66"/>
    </row>
    <row r="197" spans="1:26" ht="12.75" customHeight="1" x14ac:dyDescent="0.2">
      <c r="A197" s="118"/>
      <c r="B197" s="118"/>
      <c r="C197" s="99"/>
      <c r="D197" s="119"/>
      <c r="E197" s="99"/>
      <c r="F197" s="99"/>
      <c r="G197" s="99"/>
      <c r="H197" s="99"/>
      <c r="I197" s="99"/>
      <c r="J197" s="99"/>
      <c r="K197" s="99"/>
      <c r="L197" s="99"/>
      <c r="M197" s="99"/>
      <c r="N197" s="99"/>
      <c r="O197" s="99"/>
      <c r="P197" s="99"/>
      <c r="Q197" s="99"/>
      <c r="R197" s="99"/>
      <c r="S197" s="99"/>
      <c r="T197" s="99"/>
      <c r="U197" s="99"/>
      <c r="V197" s="99"/>
      <c r="W197" s="99"/>
      <c r="X197" s="99"/>
      <c r="Y197" s="99"/>
      <c r="Z197" s="66"/>
    </row>
    <row r="198" spans="1:26" ht="12.75" customHeight="1" x14ac:dyDescent="0.2">
      <c r="A198" s="118"/>
      <c r="B198" s="118"/>
      <c r="C198" s="99"/>
      <c r="D198" s="119"/>
      <c r="E198" s="99"/>
      <c r="F198" s="99"/>
      <c r="G198" s="99"/>
      <c r="H198" s="99"/>
      <c r="I198" s="99"/>
      <c r="J198" s="99"/>
      <c r="K198" s="99"/>
      <c r="L198" s="99"/>
      <c r="M198" s="99"/>
      <c r="N198" s="99"/>
      <c r="O198" s="99"/>
      <c r="P198" s="99"/>
      <c r="Q198" s="99"/>
      <c r="R198" s="99"/>
      <c r="S198" s="99"/>
      <c r="T198" s="99"/>
      <c r="U198" s="99"/>
      <c r="V198" s="99"/>
      <c r="W198" s="99"/>
      <c r="X198" s="99"/>
      <c r="Y198" s="99"/>
      <c r="Z198" s="66"/>
    </row>
    <row r="199" spans="1:26" ht="12.75" customHeight="1" x14ac:dyDescent="0.2">
      <c r="A199" s="118"/>
      <c r="B199" s="118"/>
      <c r="C199" s="99"/>
      <c r="D199" s="119"/>
      <c r="E199" s="99"/>
      <c r="F199" s="99"/>
      <c r="G199" s="99"/>
      <c r="H199" s="99"/>
      <c r="I199" s="99"/>
      <c r="J199" s="99"/>
      <c r="K199" s="99"/>
      <c r="L199" s="99"/>
      <c r="M199" s="99"/>
      <c r="N199" s="99"/>
      <c r="O199" s="99"/>
      <c r="P199" s="99"/>
      <c r="Q199" s="99"/>
      <c r="R199" s="99"/>
      <c r="S199" s="99"/>
      <c r="T199" s="99"/>
      <c r="U199" s="99"/>
      <c r="V199" s="99"/>
      <c r="W199" s="99"/>
      <c r="X199" s="99"/>
      <c r="Y199" s="99"/>
      <c r="Z199" s="66"/>
    </row>
    <row r="200" spans="1:26" ht="12.75" customHeight="1" x14ac:dyDescent="0.2">
      <c r="A200" s="118"/>
      <c r="B200" s="118"/>
      <c r="C200" s="99"/>
      <c r="D200" s="119"/>
      <c r="E200" s="99"/>
      <c r="F200" s="99"/>
      <c r="G200" s="99"/>
      <c r="H200" s="99"/>
      <c r="I200" s="99"/>
      <c r="J200" s="99"/>
      <c r="K200" s="99"/>
      <c r="L200" s="99"/>
      <c r="M200" s="99"/>
      <c r="N200" s="99"/>
      <c r="O200" s="99"/>
      <c r="P200" s="99"/>
      <c r="Q200" s="99"/>
      <c r="R200" s="99"/>
      <c r="S200" s="99"/>
      <c r="T200" s="99"/>
      <c r="U200" s="99"/>
      <c r="V200" s="99"/>
      <c r="W200" s="99"/>
      <c r="X200" s="99"/>
      <c r="Y200" s="99"/>
      <c r="Z200" s="66"/>
    </row>
    <row r="201" spans="1:26" ht="12.75" customHeight="1" x14ac:dyDescent="0.2">
      <c r="A201" s="118"/>
      <c r="B201" s="118"/>
      <c r="C201" s="99"/>
      <c r="D201" s="119"/>
      <c r="E201" s="99"/>
      <c r="F201" s="99"/>
      <c r="G201" s="99"/>
      <c r="H201" s="99"/>
      <c r="I201" s="99"/>
      <c r="J201" s="99"/>
      <c r="K201" s="99"/>
      <c r="L201" s="99"/>
      <c r="M201" s="99"/>
      <c r="N201" s="99"/>
      <c r="O201" s="99"/>
      <c r="P201" s="99"/>
      <c r="Q201" s="99"/>
      <c r="R201" s="99"/>
      <c r="S201" s="99"/>
      <c r="T201" s="99"/>
      <c r="U201" s="99"/>
      <c r="V201" s="99"/>
      <c r="W201" s="99"/>
      <c r="X201" s="99"/>
      <c r="Y201" s="99"/>
      <c r="Z201" s="66"/>
    </row>
    <row r="202" spans="1:26" ht="12.75" customHeight="1" x14ac:dyDescent="0.2">
      <c r="A202" s="118"/>
      <c r="B202" s="118"/>
      <c r="C202" s="99"/>
      <c r="D202" s="119"/>
      <c r="E202" s="99"/>
      <c r="F202" s="99"/>
      <c r="G202" s="99"/>
      <c r="H202" s="99"/>
      <c r="I202" s="99"/>
      <c r="J202" s="99"/>
      <c r="K202" s="99"/>
      <c r="L202" s="99"/>
      <c r="M202" s="99"/>
      <c r="N202" s="99"/>
      <c r="O202" s="99"/>
      <c r="P202" s="99"/>
      <c r="Q202" s="99"/>
      <c r="R202" s="99"/>
      <c r="S202" s="99"/>
      <c r="T202" s="99"/>
      <c r="U202" s="99"/>
      <c r="V202" s="99"/>
      <c r="W202" s="99"/>
      <c r="X202" s="99"/>
      <c r="Y202" s="99"/>
      <c r="Z202" s="66"/>
    </row>
    <row r="203" spans="1:26" ht="12.75" customHeight="1" x14ac:dyDescent="0.2">
      <c r="A203" s="118"/>
      <c r="B203" s="118"/>
      <c r="C203" s="99"/>
      <c r="D203" s="119"/>
      <c r="E203" s="99"/>
      <c r="F203" s="99"/>
      <c r="G203" s="99"/>
      <c r="H203" s="99"/>
      <c r="I203" s="99"/>
      <c r="J203" s="99"/>
      <c r="K203" s="99"/>
      <c r="L203" s="99"/>
      <c r="M203" s="99"/>
      <c r="N203" s="99"/>
      <c r="O203" s="99"/>
      <c r="P203" s="99"/>
      <c r="Q203" s="99"/>
      <c r="R203" s="99"/>
      <c r="S203" s="99"/>
      <c r="T203" s="99"/>
      <c r="U203" s="99"/>
      <c r="V203" s="99"/>
      <c r="W203" s="99"/>
      <c r="X203" s="99"/>
      <c r="Y203" s="99"/>
      <c r="Z203" s="66"/>
    </row>
    <row r="204" spans="1:26" ht="12.75" customHeight="1" x14ac:dyDescent="0.2">
      <c r="A204" s="118"/>
      <c r="B204" s="118"/>
      <c r="C204" s="99"/>
      <c r="D204" s="119"/>
      <c r="E204" s="99"/>
      <c r="F204" s="99"/>
      <c r="G204" s="99"/>
      <c r="H204" s="99"/>
      <c r="I204" s="99"/>
      <c r="J204" s="99"/>
      <c r="K204" s="99"/>
      <c r="L204" s="99"/>
      <c r="M204" s="99"/>
      <c r="N204" s="99"/>
      <c r="O204" s="99"/>
      <c r="P204" s="99"/>
      <c r="Q204" s="99"/>
      <c r="R204" s="99"/>
      <c r="S204" s="99"/>
      <c r="T204" s="99"/>
      <c r="U204" s="99"/>
      <c r="V204" s="99"/>
      <c r="W204" s="99"/>
      <c r="X204" s="99"/>
      <c r="Y204" s="99"/>
      <c r="Z204" s="66"/>
    </row>
    <row r="205" spans="1:26" ht="12.75" customHeight="1" x14ac:dyDescent="0.2">
      <c r="A205" s="118"/>
      <c r="B205" s="118"/>
      <c r="C205" s="99"/>
      <c r="D205" s="119"/>
      <c r="E205" s="99"/>
      <c r="F205" s="99"/>
      <c r="G205" s="99"/>
      <c r="H205" s="99"/>
      <c r="I205" s="99"/>
      <c r="J205" s="99"/>
      <c r="K205" s="99"/>
      <c r="L205" s="99"/>
      <c r="M205" s="99"/>
      <c r="N205" s="99"/>
      <c r="O205" s="99"/>
      <c r="P205" s="99"/>
      <c r="Q205" s="99"/>
      <c r="R205" s="99"/>
      <c r="S205" s="99"/>
      <c r="T205" s="99"/>
      <c r="U205" s="99"/>
      <c r="V205" s="99"/>
      <c r="W205" s="99"/>
      <c r="X205" s="99"/>
      <c r="Y205" s="99"/>
      <c r="Z205" s="66"/>
    </row>
    <row r="206" spans="1:26" ht="12.75" customHeight="1" x14ac:dyDescent="0.2">
      <c r="A206" s="118"/>
      <c r="B206" s="118"/>
      <c r="C206" s="99"/>
      <c r="D206" s="119"/>
      <c r="E206" s="99"/>
      <c r="F206" s="99"/>
      <c r="G206" s="99"/>
      <c r="H206" s="99"/>
      <c r="I206" s="99"/>
      <c r="J206" s="99"/>
      <c r="K206" s="99"/>
      <c r="L206" s="99"/>
      <c r="M206" s="99"/>
      <c r="N206" s="99"/>
      <c r="O206" s="99"/>
      <c r="P206" s="99"/>
      <c r="Q206" s="99"/>
      <c r="R206" s="99"/>
      <c r="S206" s="99"/>
      <c r="T206" s="99"/>
      <c r="U206" s="99"/>
      <c r="V206" s="99"/>
      <c r="W206" s="99"/>
      <c r="X206" s="99"/>
      <c r="Y206" s="99"/>
      <c r="Z206" s="66"/>
    </row>
    <row r="207" spans="1:26" ht="12.75" customHeight="1" x14ac:dyDescent="0.2">
      <c r="A207" s="118"/>
      <c r="B207" s="118"/>
      <c r="C207" s="99"/>
      <c r="D207" s="119"/>
      <c r="E207" s="99"/>
      <c r="F207" s="99"/>
      <c r="G207" s="99"/>
      <c r="H207" s="99"/>
      <c r="I207" s="99"/>
      <c r="J207" s="99"/>
      <c r="K207" s="99"/>
      <c r="L207" s="99"/>
      <c r="M207" s="99"/>
      <c r="N207" s="99"/>
      <c r="O207" s="99"/>
      <c r="P207" s="99"/>
      <c r="Q207" s="99"/>
      <c r="R207" s="99"/>
      <c r="S207" s="99"/>
      <c r="T207" s="99"/>
      <c r="U207" s="99"/>
      <c r="V207" s="99"/>
      <c r="W207" s="99"/>
      <c r="X207" s="99"/>
      <c r="Y207" s="99"/>
      <c r="Z207" s="66"/>
    </row>
    <row r="208" spans="1:26" ht="12.75" customHeight="1" x14ac:dyDescent="0.2">
      <c r="A208" s="118"/>
      <c r="B208" s="118"/>
      <c r="C208" s="99"/>
      <c r="D208" s="119"/>
      <c r="E208" s="99"/>
      <c r="F208" s="99"/>
      <c r="G208" s="99"/>
      <c r="H208" s="99"/>
      <c r="I208" s="99"/>
      <c r="J208" s="99"/>
      <c r="K208" s="99"/>
      <c r="L208" s="99"/>
      <c r="M208" s="99"/>
      <c r="N208" s="99"/>
      <c r="O208" s="99"/>
      <c r="P208" s="99"/>
      <c r="Q208" s="99"/>
      <c r="R208" s="99"/>
      <c r="S208" s="99"/>
      <c r="T208" s="99"/>
      <c r="U208" s="99"/>
      <c r="V208" s="99"/>
      <c r="W208" s="99"/>
      <c r="X208" s="99"/>
      <c r="Y208" s="99"/>
      <c r="Z208" s="66"/>
    </row>
    <row r="209" spans="1:26" ht="12.75" customHeight="1" x14ac:dyDescent="0.2">
      <c r="A209" s="118"/>
      <c r="B209" s="118"/>
      <c r="C209" s="99"/>
      <c r="D209" s="119"/>
      <c r="E209" s="99"/>
      <c r="F209" s="99"/>
      <c r="G209" s="99"/>
      <c r="H209" s="99"/>
      <c r="I209" s="99"/>
      <c r="J209" s="99"/>
      <c r="K209" s="99"/>
      <c r="L209" s="99"/>
      <c r="M209" s="99"/>
      <c r="N209" s="99"/>
      <c r="O209" s="99"/>
      <c r="P209" s="99"/>
      <c r="Q209" s="99"/>
      <c r="R209" s="99"/>
      <c r="S209" s="99"/>
      <c r="T209" s="99"/>
      <c r="U209" s="99"/>
      <c r="V209" s="99"/>
      <c r="W209" s="99"/>
      <c r="X209" s="99"/>
      <c r="Y209" s="99"/>
      <c r="Z209" s="66"/>
    </row>
    <row r="210" spans="1:26" ht="12.75" customHeight="1" x14ac:dyDescent="0.2">
      <c r="A210" s="118"/>
      <c r="B210" s="118"/>
      <c r="C210" s="99"/>
      <c r="D210" s="119"/>
      <c r="E210" s="99"/>
      <c r="F210" s="99"/>
      <c r="G210" s="99"/>
      <c r="H210" s="99"/>
      <c r="I210" s="99"/>
      <c r="J210" s="99"/>
      <c r="K210" s="99"/>
      <c r="L210" s="99"/>
      <c r="M210" s="99"/>
      <c r="N210" s="99"/>
      <c r="O210" s="99"/>
      <c r="P210" s="99"/>
      <c r="Q210" s="99"/>
      <c r="R210" s="99"/>
      <c r="S210" s="99"/>
      <c r="T210" s="99"/>
      <c r="U210" s="99"/>
      <c r="V210" s="99"/>
      <c r="W210" s="99"/>
      <c r="X210" s="99"/>
      <c r="Y210" s="99"/>
      <c r="Z210" s="66"/>
    </row>
    <row r="211" spans="1:26" ht="12.75" customHeight="1" x14ac:dyDescent="0.2">
      <c r="A211" s="118"/>
      <c r="B211" s="118"/>
      <c r="C211" s="99"/>
      <c r="D211" s="119"/>
      <c r="E211" s="99"/>
      <c r="F211" s="99"/>
      <c r="G211" s="99"/>
      <c r="H211" s="99"/>
      <c r="I211" s="99"/>
      <c r="J211" s="99"/>
      <c r="K211" s="99"/>
      <c r="L211" s="99"/>
      <c r="M211" s="99"/>
      <c r="N211" s="99"/>
      <c r="O211" s="99"/>
      <c r="P211" s="99"/>
      <c r="Q211" s="99"/>
      <c r="R211" s="99"/>
      <c r="S211" s="99"/>
      <c r="T211" s="99"/>
      <c r="U211" s="99"/>
      <c r="V211" s="99"/>
      <c r="W211" s="99"/>
      <c r="X211" s="99"/>
      <c r="Y211" s="99"/>
      <c r="Z211" s="66"/>
    </row>
    <row r="212" spans="1:26" ht="12.75" customHeight="1" x14ac:dyDescent="0.2">
      <c r="A212" s="118"/>
      <c r="B212" s="118"/>
      <c r="C212" s="99"/>
      <c r="D212" s="119"/>
      <c r="E212" s="99"/>
      <c r="F212" s="99"/>
      <c r="G212" s="99"/>
      <c r="H212" s="99"/>
      <c r="I212" s="99"/>
      <c r="J212" s="99"/>
      <c r="K212" s="99"/>
      <c r="L212" s="99"/>
      <c r="M212" s="99"/>
      <c r="N212" s="99"/>
      <c r="O212" s="99"/>
      <c r="P212" s="99"/>
      <c r="Q212" s="99"/>
      <c r="R212" s="99"/>
      <c r="S212" s="99"/>
      <c r="T212" s="99"/>
      <c r="U212" s="99"/>
      <c r="V212" s="99"/>
      <c r="W212" s="99"/>
      <c r="X212" s="99"/>
      <c r="Y212" s="99"/>
      <c r="Z212" s="66"/>
    </row>
    <row r="213" spans="1:26" ht="12.75" customHeight="1" x14ac:dyDescent="0.2">
      <c r="A213" s="118"/>
      <c r="B213" s="118"/>
      <c r="C213" s="99"/>
      <c r="D213" s="119"/>
      <c r="E213" s="99"/>
      <c r="F213" s="99"/>
      <c r="G213" s="99"/>
      <c r="H213" s="99"/>
      <c r="I213" s="99"/>
      <c r="J213" s="99"/>
      <c r="K213" s="99"/>
      <c r="L213" s="99"/>
      <c r="M213" s="99"/>
      <c r="N213" s="99"/>
      <c r="O213" s="99"/>
      <c r="P213" s="99"/>
      <c r="Q213" s="99"/>
      <c r="R213" s="99"/>
      <c r="S213" s="99"/>
      <c r="T213" s="99"/>
      <c r="U213" s="99"/>
      <c r="V213" s="99"/>
      <c r="W213" s="99"/>
      <c r="X213" s="99"/>
      <c r="Y213" s="99"/>
      <c r="Z213" s="66"/>
    </row>
    <row r="214" spans="1:26" ht="12.75" customHeight="1" x14ac:dyDescent="0.2">
      <c r="A214" s="118"/>
      <c r="B214" s="118"/>
      <c r="C214" s="99"/>
      <c r="D214" s="119"/>
      <c r="E214" s="99"/>
      <c r="F214" s="99"/>
      <c r="G214" s="99"/>
      <c r="H214" s="99"/>
      <c r="I214" s="99"/>
      <c r="J214" s="99"/>
      <c r="K214" s="99"/>
      <c r="L214" s="99"/>
      <c r="M214" s="99"/>
      <c r="N214" s="99"/>
      <c r="O214" s="99"/>
      <c r="P214" s="99"/>
      <c r="Q214" s="99"/>
      <c r="R214" s="99"/>
      <c r="S214" s="99"/>
      <c r="T214" s="99"/>
      <c r="U214" s="99"/>
      <c r="V214" s="99"/>
      <c r="W214" s="99"/>
      <c r="X214" s="99"/>
      <c r="Y214" s="99"/>
      <c r="Z214" s="66"/>
    </row>
    <row r="215" spans="1:26" ht="12.75" customHeight="1" x14ac:dyDescent="0.2">
      <c r="A215" s="118"/>
      <c r="B215" s="118"/>
      <c r="C215" s="99"/>
      <c r="D215" s="119"/>
      <c r="E215" s="99"/>
      <c r="F215" s="99"/>
      <c r="G215" s="99"/>
      <c r="H215" s="99"/>
      <c r="I215" s="99"/>
      <c r="J215" s="99"/>
      <c r="K215" s="99"/>
      <c r="L215" s="99"/>
      <c r="M215" s="99"/>
      <c r="N215" s="99"/>
      <c r="O215" s="99"/>
      <c r="P215" s="99"/>
      <c r="Q215" s="99"/>
      <c r="R215" s="99"/>
      <c r="S215" s="99"/>
      <c r="T215" s="99"/>
      <c r="U215" s="99"/>
      <c r="V215" s="99"/>
      <c r="W215" s="99"/>
      <c r="X215" s="99"/>
      <c r="Y215" s="99"/>
      <c r="Z215" s="66"/>
    </row>
    <row r="216" spans="1:26" ht="12.75" customHeight="1" x14ac:dyDescent="0.2">
      <c r="A216" s="118"/>
      <c r="B216" s="118"/>
      <c r="C216" s="99"/>
      <c r="D216" s="119"/>
      <c r="E216" s="99"/>
      <c r="F216" s="99"/>
      <c r="G216" s="99"/>
      <c r="H216" s="99"/>
      <c r="I216" s="99"/>
      <c r="J216" s="99"/>
      <c r="K216" s="99"/>
      <c r="L216" s="99"/>
      <c r="M216" s="99"/>
      <c r="N216" s="99"/>
      <c r="O216" s="99"/>
      <c r="P216" s="99"/>
      <c r="Q216" s="99"/>
      <c r="R216" s="99"/>
      <c r="S216" s="99"/>
      <c r="T216" s="99"/>
      <c r="U216" s="99"/>
      <c r="V216" s="99"/>
      <c r="W216" s="99"/>
      <c r="X216" s="99"/>
      <c r="Y216" s="99"/>
      <c r="Z216" s="66"/>
    </row>
    <row r="217" spans="1:26" ht="12.75" customHeight="1" x14ac:dyDescent="0.2">
      <c r="A217" s="118"/>
      <c r="B217" s="118"/>
      <c r="C217" s="99"/>
      <c r="D217" s="119"/>
      <c r="E217" s="99"/>
      <c r="F217" s="99"/>
      <c r="G217" s="99"/>
      <c r="H217" s="99"/>
      <c r="I217" s="99"/>
      <c r="J217" s="99"/>
      <c r="K217" s="99"/>
      <c r="L217" s="99"/>
      <c r="M217" s="99"/>
      <c r="N217" s="99"/>
      <c r="O217" s="99"/>
      <c r="P217" s="99"/>
      <c r="Q217" s="99"/>
      <c r="R217" s="99"/>
      <c r="S217" s="99"/>
      <c r="T217" s="99"/>
      <c r="U217" s="99"/>
      <c r="V217" s="99"/>
      <c r="W217" s="99"/>
      <c r="X217" s="99"/>
      <c r="Y217" s="99"/>
      <c r="Z217" s="66"/>
    </row>
    <row r="218" spans="1:26" ht="12.75" customHeight="1" x14ac:dyDescent="0.2">
      <c r="A218" s="118"/>
      <c r="B218" s="118"/>
      <c r="C218" s="99"/>
      <c r="D218" s="119"/>
      <c r="E218" s="99"/>
      <c r="F218" s="99"/>
      <c r="G218" s="99"/>
      <c r="H218" s="99"/>
      <c r="I218" s="99"/>
      <c r="J218" s="99"/>
      <c r="K218" s="99"/>
      <c r="L218" s="99"/>
      <c r="M218" s="99"/>
      <c r="N218" s="99"/>
      <c r="O218" s="99"/>
      <c r="P218" s="99"/>
      <c r="Q218" s="99"/>
      <c r="R218" s="99"/>
      <c r="S218" s="99"/>
      <c r="T218" s="99"/>
      <c r="U218" s="99"/>
      <c r="V218" s="99"/>
      <c r="W218" s="99"/>
      <c r="X218" s="99"/>
      <c r="Y218" s="99"/>
      <c r="Z218" s="66"/>
    </row>
    <row r="219" spans="1:26" ht="12.75" customHeight="1" x14ac:dyDescent="0.2">
      <c r="A219" s="118"/>
      <c r="B219" s="118"/>
      <c r="C219" s="99"/>
      <c r="D219" s="119"/>
      <c r="E219" s="99"/>
      <c r="F219" s="99"/>
      <c r="G219" s="99"/>
      <c r="H219" s="99"/>
      <c r="I219" s="99"/>
      <c r="J219" s="99"/>
      <c r="K219" s="99"/>
      <c r="L219" s="99"/>
      <c r="M219" s="99"/>
      <c r="N219" s="99"/>
      <c r="O219" s="99"/>
      <c r="P219" s="99"/>
      <c r="Q219" s="99"/>
      <c r="R219" s="99"/>
      <c r="S219" s="99"/>
      <c r="T219" s="99"/>
      <c r="U219" s="99"/>
      <c r="V219" s="99"/>
      <c r="W219" s="99"/>
      <c r="X219" s="99"/>
      <c r="Y219" s="99"/>
      <c r="Z219" s="66"/>
    </row>
    <row r="220" spans="1:26" ht="12.75" customHeight="1" x14ac:dyDescent="0.2">
      <c r="A220" s="118"/>
      <c r="B220" s="118"/>
      <c r="C220" s="99"/>
      <c r="D220" s="119"/>
      <c r="E220" s="99"/>
      <c r="F220" s="99"/>
      <c r="G220" s="99"/>
      <c r="H220" s="99"/>
      <c r="I220" s="99"/>
      <c r="J220" s="99"/>
      <c r="K220" s="99"/>
      <c r="L220" s="99"/>
      <c r="M220" s="99"/>
      <c r="N220" s="99"/>
      <c r="O220" s="99"/>
      <c r="P220" s="99"/>
      <c r="Q220" s="99"/>
      <c r="R220" s="99"/>
      <c r="S220" s="99"/>
      <c r="T220" s="99"/>
      <c r="U220" s="99"/>
      <c r="V220" s="99"/>
      <c r="W220" s="99"/>
      <c r="X220" s="99"/>
      <c r="Y220" s="99"/>
      <c r="Z220" s="66"/>
    </row>
    <row r="221" spans="1:26" ht="12.75" customHeight="1" x14ac:dyDescent="0.2">
      <c r="A221" s="118"/>
      <c r="B221" s="118"/>
      <c r="C221" s="99"/>
      <c r="D221" s="119"/>
      <c r="E221" s="99"/>
      <c r="F221" s="99"/>
      <c r="G221" s="99"/>
      <c r="H221" s="99"/>
      <c r="I221" s="99"/>
      <c r="J221" s="99"/>
      <c r="K221" s="99"/>
      <c r="L221" s="99"/>
      <c r="M221" s="99"/>
      <c r="N221" s="99"/>
      <c r="O221" s="99"/>
      <c r="P221" s="99"/>
      <c r="Q221" s="99"/>
      <c r="R221" s="99"/>
      <c r="S221" s="99"/>
      <c r="T221" s="99"/>
      <c r="U221" s="99"/>
      <c r="V221" s="99"/>
      <c r="W221" s="99"/>
      <c r="X221" s="99"/>
      <c r="Y221" s="99"/>
      <c r="Z221" s="66"/>
    </row>
    <row r="222" spans="1:26" ht="12.75" customHeight="1" x14ac:dyDescent="0.2">
      <c r="A222" s="118"/>
      <c r="B222" s="118"/>
      <c r="C222" s="99"/>
      <c r="D222" s="119"/>
      <c r="E222" s="99"/>
      <c r="F222" s="99"/>
      <c r="G222" s="99"/>
      <c r="H222" s="99"/>
      <c r="I222" s="99"/>
      <c r="J222" s="99"/>
      <c r="K222" s="99"/>
      <c r="L222" s="99"/>
      <c r="M222" s="99"/>
      <c r="N222" s="99"/>
      <c r="O222" s="99"/>
      <c r="P222" s="99"/>
      <c r="Q222" s="99"/>
      <c r="R222" s="99"/>
      <c r="S222" s="99"/>
      <c r="T222" s="99"/>
      <c r="U222" s="99"/>
      <c r="V222" s="99"/>
      <c r="W222" s="99"/>
      <c r="X222" s="99"/>
      <c r="Y222" s="99"/>
      <c r="Z222" s="66"/>
    </row>
    <row r="223" spans="1:26" ht="12.75" customHeight="1" x14ac:dyDescent="0.2">
      <c r="A223" s="118"/>
      <c r="B223" s="118"/>
      <c r="C223" s="99"/>
      <c r="D223" s="119"/>
      <c r="E223" s="99"/>
      <c r="F223" s="99"/>
      <c r="G223" s="99"/>
      <c r="H223" s="99"/>
      <c r="I223" s="99"/>
      <c r="J223" s="99"/>
      <c r="K223" s="99"/>
      <c r="L223" s="99"/>
      <c r="M223" s="99"/>
      <c r="N223" s="99"/>
      <c r="O223" s="99"/>
      <c r="P223" s="99"/>
      <c r="Q223" s="99"/>
      <c r="R223" s="99"/>
      <c r="S223" s="99"/>
      <c r="T223" s="99"/>
      <c r="U223" s="99"/>
      <c r="V223" s="99"/>
      <c r="W223" s="99"/>
      <c r="X223" s="99"/>
      <c r="Y223" s="99"/>
      <c r="Z223" s="66"/>
    </row>
    <row r="224" spans="1:26" ht="12.75" customHeight="1" x14ac:dyDescent="0.2">
      <c r="A224" s="118"/>
      <c r="B224" s="118"/>
      <c r="C224" s="99"/>
      <c r="D224" s="119"/>
      <c r="E224" s="99"/>
      <c r="F224" s="99"/>
      <c r="G224" s="99"/>
      <c r="H224" s="99"/>
      <c r="I224" s="99"/>
      <c r="J224" s="99"/>
      <c r="K224" s="99"/>
      <c r="L224" s="99"/>
      <c r="M224" s="99"/>
      <c r="N224" s="99"/>
      <c r="O224" s="99"/>
      <c r="P224" s="99"/>
      <c r="Q224" s="99"/>
      <c r="R224" s="99"/>
      <c r="S224" s="99"/>
      <c r="T224" s="99"/>
      <c r="U224" s="99"/>
      <c r="V224" s="99"/>
      <c r="W224" s="99"/>
      <c r="X224" s="99"/>
      <c r="Y224" s="99"/>
      <c r="Z224" s="66"/>
    </row>
    <row r="225" spans="1:26" ht="12.75" customHeight="1" x14ac:dyDescent="0.2">
      <c r="A225" s="118"/>
      <c r="B225" s="118"/>
      <c r="C225" s="99"/>
      <c r="D225" s="119"/>
      <c r="E225" s="99"/>
      <c r="F225" s="99"/>
      <c r="G225" s="99"/>
      <c r="H225" s="99"/>
      <c r="I225" s="99"/>
      <c r="J225" s="99"/>
      <c r="K225" s="99"/>
      <c r="L225" s="99"/>
      <c r="M225" s="99"/>
      <c r="N225" s="99"/>
      <c r="O225" s="99"/>
      <c r="P225" s="99"/>
      <c r="Q225" s="99"/>
      <c r="R225" s="99"/>
      <c r="S225" s="99"/>
      <c r="T225" s="99"/>
      <c r="U225" s="99"/>
      <c r="V225" s="99"/>
      <c r="W225" s="99"/>
      <c r="X225" s="99"/>
      <c r="Y225" s="99"/>
      <c r="Z225" s="66"/>
    </row>
    <row r="226" spans="1:26" ht="12.75" customHeight="1" x14ac:dyDescent="0.2">
      <c r="A226" s="118"/>
      <c r="B226" s="118"/>
      <c r="C226" s="99"/>
      <c r="D226" s="119"/>
      <c r="E226" s="99"/>
      <c r="F226" s="99"/>
      <c r="G226" s="99"/>
      <c r="H226" s="99"/>
      <c r="I226" s="99"/>
      <c r="J226" s="99"/>
      <c r="K226" s="99"/>
      <c r="L226" s="99"/>
      <c r="M226" s="99"/>
      <c r="N226" s="99"/>
      <c r="O226" s="99"/>
      <c r="P226" s="99"/>
      <c r="Q226" s="99"/>
      <c r="R226" s="99"/>
      <c r="S226" s="99"/>
      <c r="T226" s="99"/>
      <c r="U226" s="99"/>
      <c r="V226" s="99"/>
      <c r="W226" s="99"/>
      <c r="X226" s="99"/>
      <c r="Y226" s="99"/>
      <c r="Z226" s="66"/>
    </row>
    <row r="227" spans="1:26" ht="12.75" customHeight="1" x14ac:dyDescent="0.2">
      <c r="A227" s="118"/>
      <c r="B227" s="118"/>
      <c r="C227" s="99"/>
      <c r="D227" s="119"/>
      <c r="E227" s="99"/>
      <c r="F227" s="99"/>
      <c r="G227" s="99"/>
      <c r="H227" s="99"/>
      <c r="I227" s="99"/>
      <c r="J227" s="99"/>
      <c r="K227" s="99"/>
      <c r="L227" s="99"/>
      <c r="M227" s="99"/>
      <c r="N227" s="99"/>
      <c r="O227" s="99"/>
      <c r="P227" s="99"/>
      <c r="Q227" s="99"/>
      <c r="R227" s="99"/>
      <c r="S227" s="99"/>
      <c r="T227" s="99"/>
      <c r="U227" s="99"/>
      <c r="V227" s="99"/>
      <c r="W227" s="99"/>
      <c r="X227" s="99"/>
      <c r="Y227" s="99"/>
      <c r="Z227" s="66"/>
    </row>
    <row r="228" spans="1:26" ht="12.75" customHeight="1" x14ac:dyDescent="0.2">
      <c r="A228" s="118"/>
      <c r="B228" s="118"/>
      <c r="C228" s="99"/>
      <c r="D228" s="119"/>
      <c r="E228" s="99"/>
      <c r="F228" s="99"/>
      <c r="G228" s="99"/>
      <c r="H228" s="99"/>
      <c r="I228" s="99"/>
      <c r="J228" s="99"/>
      <c r="K228" s="99"/>
      <c r="L228" s="99"/>
      <c r="M228" s="99"/>
      <c r="N228" s="99"/>
      <c r="O228" s="99"/>
      <c r="P228" s="99"/>
      <c r="Q228" s="99"/>
      <c r="R228" s="99"/>
      <c r="S228" s="99"/>
      <c r="T228" s="99"/>
      <c r="U228" s="99"/>
      <c r="V228" s="99"/>
      <c r="W228" s="99"/>
      <c r="X228" s="99"/>
      <c r="Y228" s="99"/>
      <c r="Z228" s="66"/>
    </row>
    <row r="229" spans="1:26" ht="12.75" customHeight="1" x14ac:dyDescent="0.2">
      <c r="A229" s="118"/>
      <c r="B229" s="118"/>
      <c r="C229" s="99"/>
      <c r="D229" s="119"/>
      <c r="E229" s="99"/>
      <c r="F229" s="99"/>
      <c r="G229" s="99"/>
      <c r="H229" s="99"/>
      <c r="I229" s="99"/>
      <c r="J229" s="99"/>
      <c r="K229" s="99"/>
      <c r="L229" s="99"/>
      <c r="M229" s="99"/>
      <c r="N229" s="99"/>
      <c r="O229" s="99"/>
      <c r="P229" s="99"/>
      <c r="Q229" s="99"/>
      <c r="R229" s="99"/>
      <c r="S229" s="99"/>
      <c r="T229" s="99"/>
      <c r="U229" s="99"/>
      <c r="V229" s="99"/>
      <c r="W229" s="99"/>
      <c r="X229" s="99"/>
      <c r="Y229" s="99"/>
      <c r="Z229" s="66"/>
    </row>
    <row r="230" spans="1:26" ht="12.75" customHeight="1" x14ac:dyDescent="0.2">
      <c r="A230" s="118"/>
      <c r="B230" s="118"/>
      <c r="C230" s="99"/>
      <c r="D230" s="119"/>
      <c r="E230" s="99"/>
      <c r="F230" s="99"/>
      <c r="G230" s="99"/>
      <c r="H230" s="99"/>
      <c r="I230" s="99"/>
      <c r="J230" s="99"/>
      <c r="K230" s="99"/>
      <c r="L230" s="99"/>
      <c r="M230" s="99"/>
      <c r="N230" s="99"/>
      <c r="O230" s="99"/>
      <c r="P230" s="99"/>
      <c r="Q230" s="99"/>
      <c r="R230" s="99"/>
      <c r="S230" s="99"/>
      <c r="T230" s="99"/>
      <c r="U230" s="99"/>
      <c r="V230" s="99"/>
      <c r="W230" s="99"/>
      <c r="X230" s="99"/>
      <c r="Y230" s="99"/>
      <c r="Z230" s="66"/>
    </row>
    <row r="231" spans="1:26" ht="12.75" customHeight="1" x14ac:dyDescent="0.2">
      <c r="A231" s="118"/>
      <c r="B231" s="118"/>
      <c r="C231" s="99"/>
      <c r="D231" s="119"/>
      <c r="E231" s="99"/>
      <c r="F231" s="99"/>
      <c r="G231" s="99"/>
      <c r="H231" s="99"/>
      <c r="I231" s="99"/>
      <c r="J231" s="99"/>
      <c r="K231" s="99"/>
      <c r="L231" s="99"/>
      <c r="M231" s="99"/>
      <c r="N231" s="99"/>
      <c r="O231" s="99"/>
      <c r="P231" s="99"/>
      <c r="Q231" s="99"/>
      <c r="R231" s="99"/>
      <c r="S231" s="99"/>
      <c r="T231" s="99"/>
      <c r="U231" s="99"/>
      <c r="V231" s="99"/>
      <c r="W231" s="99"/>
      <c r="X231" s="99"/>
      <c r="Y231" s="99"/>
      <c r="Z231" s="66"/>
    </row>
    <row r="232" spans="1:26" ht="12.75" customHeight="1" x14ac:dyDescent="0.2">
      <c r="A232" s="118"/>
      <c r="B232" s="118"/>
      <c r="C232" s="99"/>
      <c r="D232" s="119"/>
      <c r="E232" s="99"/>
      <c r="F232" s="99"/>
      <c r="G232" s="99"/>
      <c r="H232" s="99"/>
      <c r="I232" s="99"/>
      <c r="J232" s="99"/>
      <c r="K232" s="99"/>
      <c r="L232" s="99"/>
      <c r="M232" s="99"/>
      <c r="N232" s="99"/>
      <c r="O232" s="99"/>
      <c r="P232" s="99"/>
      <c r="Q232" s="99"/>
      <c r="R232" s="99"/>
      <c r="S232" s="99"/>
      <c r="T232" s="99"/>
      <c r="U232" s="99"/>
      <c r="V232" s="99"/>
      <c r="W232" s="99"/>
      <c r="X232" s="99"/>
      <c r="Y232" s="99"/>
      <c r="Z232" s="66"/>
    </row>
    <row r="233" spans="1:26" ht="12.75" customHeight="1" x14ac:dyDescent="0.2">
      <c r="A233" s="118"/>
      <c r="B233" s="118"/>
      <c r="C233" s="99"/>
      <c r="D233" s="119"/>
      <c r="E233" s="99"/>
      <c r="F233" s="99"/>
      <c r="G233" s="99"/>
      <c r="H233" s="99"/>
      <c r="I233" s="99"/>
      <c r="J233" s="99"/>
      <c r="K233" s="99"/>
      <c r="L233" s="99"/>
      <c r="M233" s="99"/>
      <c r="N233" s="99"/>
      <c r="O233" s="99"/>
      <c r="P233" s="99"/>
      <c r="Q233" s="99"/>
      <c r="R233" s="99"/>
      <c r="S233" s="99"/>
      <c r="T233" s="99"/>
      <c r="U233" s="99"/>
      <c r="V233" s="99"/>
      <c r="W233" s="99"/>
      <c r="X233" s="99"/>
      <c r="Y233" s="99"/>
      <c r="Z233" s="66"/>
    </row>
    <row r="234" spans="1:26" ht="12.75" customHeight="1" x14ac:dyDescent="0.2">
      <c r="A234" s="118"/>
      <c r="B234" s="118"/>
      <c r="C234" s="99"/>
      <c r="D234" s="119"/>
      <c r="E234" s="99"/>
      <c r="F234" s="99"/>
      <c r="G234" s="99"/>
      <c r="H234" s="99"/>
      <c r="I234" s="99"/>
      <c r="J234" s="99"/>
      <c r="K234" s="99"/>
      <c r="L234" s="99"/>
      <c r="M234" s="99"/>
      <c r="N234" s="99"/>
      <c r="O234" s="99"/>
      <c r="P234" s="99"/>
      <c r="Q234" s="99"/>
      <c r="R234" s="99"/>
      <c r="S234" s="99"/>
      <c r="T234" s="99"/>
      <c r="U234" s="99"/>
      <c r="V234" s="99"/>
      <c r="W234" s="99"/>
      <c r="X234" s="99"/>
      <c r="Y234" s="99"/>
      <c r="Z234" s="66"/>
    </row>
    <row r="235" spans="1:26" ht="12.75" customHeight="1" x14ac:dyDescent="0.2">
      <c r="A235" s="118"/>
      <c r="B235" s="118"/>
      <c r="C235" s="99"/>
      <c r="D235" s="119"/>
      <c r="E235" s="99"/>
      <c r="F235" s="99"/>
      <c r="G235" s="99"/>
      <c r="H235" s="99"/>
      <c r="I235" s="99"/>
      <c r="J235" s="99"/>
      <c r="K235" s="99"/>
      <c r="L235" s="99"/>
      <c r="M235" s="99"/>
      <c r="N235" s="99"/>
      <c r="O235" s="99"/>
      <c r="P235" s="99"/>
      <c r="Q235" s="99"/>
      <c r="R235" s="99"/>
      <c r="S235" s="99"/>
      <c r="T235" s="99"/>
      <c r="U235" s="99"/>
      <c r="V235" s="99"/>
      <c r="W235" s="99"/>
      <c r="X235" s="99"/>
      <c r="Y235" s="99"/>
      <c r="Z235" s="66"/>
    </row>
    <row r="236" spans="1:26" ht="12.75" customHeight="1" x14ac:dyDescent="0.2">
      <c r="A236" s="118"/>
      <c r="B236" s="118"/>
      <c r="C236" s="99"/>
      <c r="D236" s="119"/>
      <c r="E236" s="99"/>
      <c r="F236" s="99"/>
      <c r="G236" s="99"/>
      <c r="H236" s="99"/>
      <c r="I236" s="99"/>
      <c r="J236" s="99"/>
      <c r="K236" s="99"/>
      <c r="L236" s="99"/>
      <c r="M236" s="99"/>
      <c r="N236" s="99"/>
      <c r="O236" s="99"/>
      <c r="P236" s="99"/>
      <c r="Q236" s="99"/>
      <c r="R236" s="99"/>
      <c r="S236" s="99"/>
      <c r="T236" s="99"/>
      <c r="U236" s="99"/>
      <c r="V236" s="99"/>
      <c r="W236" s="99"/>
      <c r="X236" s="99"/>
      <c r="Y236" s="99"/>
      <c r="Z236" s="66"/>
    </row>
    <row r="237" spans="1:26" ht="12.75" customHeight="1" x14ac:dyDescent="0.2">
      <c r="A237" s="118"/>
      <c r="B237" s="118"/>
      <c r="C237" s="99"/>
      <c r="D237" s="119"/>
      <c r="E237" s="99"/>
      <c r="F237" s="99"/>
      <c r="G237" s="99"/>
      <c r="H237" s="99"/>
      <c r="I237" s="99"/>
      <c r="J237" s="99"/>
      <c r="K237" s="99"/>
      <c r="L237" s="99"/>
      <c r="M237" s="99"/>
      <c r="N237" s="99"/>
      <c r="O237" s="99"/>
      <c r="P237" s="99"/>
      <c r="Q237" s="99"/>
      <c r="R237" s="99"/>
      <c r="S237" s="99"/>
      <c r="T237" s="99"/>
      <c r="U237" s="99"/>
      <c r="V237" s="99"/>
      <c r="W237" s="99"/>
      <c r="X237" s="99"/>
      <c r="Y237" s="99"/>
      <c r="Z237" s="66"/>
    </row>
    <row r="238" spans="1:26" ht="12.75" customHeight="1" x14ac:dyDescent="0.2">
      <c r="A238" s="118"/>
      <c r="B238" s="118"/>
      <c r="C238" s="99"/>
      <c r="D238" s="119"/>
      <c r="E238" s="99"/>
      <c r="F238" s="99"/>
      <c r="G238" s="99"/>
      <c r="H238" s="99"/>
      <c r="I238" s="99"/>
      <c r="J238" s="99"/>
      <c r="K238" s="99"/>
      <c r="L238" s="99"/>
      <c r="M238" s="99"/>
      <c r="N238" s="99"/>
      <c r="O238" s="99"/>
      <c r="P238" s="99"/>
      <c r="Q238" s="99"/>
      <c r="R238" s="99"/>
      <c r="S238" s="99"/>
      <c r="T238" s="99"/>
      <c r="U238" s="99"/>
      <c r="V238" s="99"/>
      <c r="W238" s="99"/>
      <c r="X238" s="99"/>
      <c r="Y238" s="99"/>
      <c r="Z238" s="66"/>
    </row>
    <row r="239" spans="1:26" ht="12.75" customHeight="1" x14ac:dyDescent="0.2">
      <c r="A239" s="118"/>
      <c r="B239" s="118"/>
      <c r="C239" s="99"/>
      <c r="D239" s="119"/>
      <c r="E239" s="99"/>
      <c r="F239" s="99"/>
      <c r="G239" s="99"/>
      <c r="H239" s="99"/>
      <c r="I239" s="99"/>
      <c r="J239" s="99"/>
      <c r="K239" s="99"/>
      <c r="L239" s="99"/>
      <c r="M239" s="99"/>
      <c r="N239" s="99"/>
      <c r="O239" s="99"/>
      <c r="P239" s="99"/>
      <c r="Q239" s="99"/>
      <c r="R239" s="99"/>
      <c r="S239" s="99"/>
      <c r="T239" s="99"/>
      <c r="U239" s="99"/>
      <c r="V239" s="99"/>
      <c r="W239" s="99"/>
      <c r="X239" s="99"/>
      <c r="Y239" s="99"/>
      <c r="Z239" s="66"/>
    </row>
    <row r="240" spans="1:26" ht="12.75" customHeight="1" x14ac:dyDescent="0.2">
      <c r="A240" s="118"/>
      <c r="B240" s="118"/>
      <c r="C240" s="99"/>
      <c r="D240" s="119"/>
      <c r="E240" s="99"/>
      <c r="F240" s="99"/>
      <c r="G240" s="99"/>
      <c r="H240" s="99"/>
      <c r="I240" s="99"/>
      <c r="J240" s="99"/>
      <c r="K240" s="99"/>
      <c r="L240" s="99"/>
      <c r="M240" s="99"/>
      <c r="N240" s="99"/>
      <c r="O240" s="99"/>
      <c r="P240" s="99"/>
      <c r="Q240" s="99"/>
      <c r="R240" s="99"/>
      <c r="S240" s="99"/>
      <c r="T240" s="99"/>
      <c r="U240" s="99"/>
      <c r="V240" s="99"/>
      <c r="W240" s="99"/>
      <c r="X240" s="99"/>
      <c r="Y240" s="99"/>
      <c r="Z240" s="66"/>
    </row>
    <row r="241" spans="1:26" ht="12.75" customHeight="1" x14ac:dyDescent="0.2">
      <c r="A241" s="118"/>
      <c r="B241" s="118"/>
      <c r="C241" s="99"/>
      <c r="D241" s="119"/>
      <c r="E241" s="99"/>
      <c r="F241" s="99"/>
      <c r="G241" s="99"/>
      <c r="H241" s="99"/>
      <c r="I241" s="99"/>
      <c r="J241" s="99"/>
      <c r="K241" s="99"/>
      <c r="L241" s="99"/>
      <c r="M241" s="99"/>
      <c r="N241" s="99"/>
      <c r="O241" s="99"/>
      <c r="P241" s="99"/>
      <c r="Q241" s="99"/>
      <c r="R241" s="99"/>
      <c r="S241" s="99"/>
      <c r="T241" s="99"/>
      <c r="U241" s="99"/>
      <c r="V241" s="99"/>
      <c r="W241" s="99"/>
      <c r="X241" s="99"/>
      <c r="Y241" s="99"/>
      <c r="Z241" s="66"/>
    </row>
    <row r="242" spans="1:26" ht="12.75" customHeight="1" x14ac:dyDescent="0.2">
      <c r="A242" s="118"/>
      <c r="B242" s="118"/>
      <c r="C242" s="99"/>
      <c r="D242" s="119"/>
      <c r="E242" s="99"/>
      <c r="F242" s="99"/>
      <c r="G242" s="99"/>
      <c r="H242" s="99"/>
      <c r="I242" s="99"/>
      <c r="J242" s="99"/>
      <c r="K242" s="99"/>
      <c r="L242" s="99"/>
      <c r="M242" s="99"/>
      <c r="N242" s="99"/>
      <c r="O242" s="99"/>
      <c r="P242" s="99"/>
      <c r="Q242" s="99"/>
      <c r="R242" s="99"/>
      <c r="S242" s="99"/>
      <c r="T242" s="99"/>
      <c r="U242" s="99"/>
      <c r="V242" s="99"/>
      <c r="W242" s="99"/>
      <c r="X242" s="99"/>
      <c r="Y242" s="99"/>
      <c r="Z242" s="66"/>
    </row>
    <row r="243" spans="1:26" ht="12.75" customHeight="1" x14ac:dyDescent="0.2">
      <c r="A243" s="118"/>
      <c r="B243" s="118"/>
      <c r="C243" s="99"/>
      <c r="D243" s="119"/>
      <c r="E243" s="99"/>
      <c r="F243" s="99"/>
      <c r="G243" s="99"/>
      <c r="H243" s="99"/>
      <c r="I243" s="99"/>
      <c r="J243" s="99"/>
      <c r="K243" s="99"/>
      <c r="L243" s="99"/>
      <c r="M243" s="99"/>
      <c r="N243" s="99"/>
      <c r="O243" s="99"/>
      <c r="P243" s="99"/>
      <c r="Q243" s="99"/>
      <c r="R243" s="99"/>
      <c r="S243" s="99"/>
      <c r="T243" s="99"/>
      <c r="U243" s="99"/>
      <c r="V243" s="99"/>
      <c r="W243" s="99"/>
      <c r="X243" s="99"/>
      <c r="Y243" s="99"/>
      <c r="Z243" s="66"/>
    </row>
    <row r="244" spans="1:26" ht="12.75" customHeight="1" x14ac:dyDescent="0.2">
      <c r="A244" s="118"/>
      <c r="B244" s="118"/>
      <c r="C244" s="99"/>
      <c r="D244" s="119"/>
      <c r="E244" s="99"/>
      <c r="F244" s="99"/>
      <c r="G244" s="99"/>
      <c r="H244" s="99"/>
      <c r="I244" s="99"/>
      <c r="J244" s="99"/>
      <c r="K244" s="99"/>
      <c r="L244" s="99"/>
      <c r="M244" s="99"/>
      <c r="N244" s="99"/>
      <c r="O244" s="99"/>
      <c r="P244" s="99"/>
      <c r="Q244" s="99"/>
      <c r="R244" s="99"/>
      <c r="S244" s="99"/>
      <c r="T244" s="99"/>
      <c r="U244" s="99"/>
      <c r="V244" s="99"/>
      <c r="W244" s="99"/>
      <c r="X244" s="99"/>
      <c r="Y244" s="99"/>
      <c r="Z244" s="66"/>
    </row>
    <row r="245" spans="1:26" ht="12.75" customHeight="1" x14ac:dyDescent="0.2">
      <c r="A245" s="118"/>
      <c r="B245" s="118"/>
      <c r="C245" s="99"/>
      <c r="D245" s="119"/>
      <c r="E245" s="99"/>
      <c r="F245" s="99"/>
      <c r="G245" s="99"/>
      <c r="H245" s="99"/>
      <c r="I245" s="99"/>
      <c r="J245" s="99"/>
      <c r="K245" s="99"/>
      <c r="L245" s="99"/>
      <c r="M245" s="99"/>
      <c r="N245" s="99"/>
      <c r="O245" s="99"/>
      <c r="P245" s="99"/>
      <c r="Q245" s="99"/>
      <c r="R245" s="99"/>
      <c r="S245" s="99"/>
      <c r="T245" s="99"/>
      <c r="U245" s="99"/>
      <c r="V245" s="99"/>
      <c r="W245" s="99"/>
      <c r="X245" s="99"/>
      <c r="Y245" s="99"/>
      <c r="Z245" s="66"/>
    </row>
    <row r="246" spans="1:26" ht="12.75" customHeight="1" x14ac:dyDescent="0.2">
      <c r="A246" s="118"/>
      <c r="B246" s="118"/>
      <c r="C246" s="99"/>
      <c r="D246" s="119"/>
      <c r="E246" s="99"/>
      <c r="F246" s="99"/>
      <c r="G246" s="99"/>
      <c r="H246" s="99"/>
      <c r="I246" s="99"/>
      <c r="J246" s="99"/>
      <c r="K246" s="99"/>
      <c r="L246" s="99"/>
      <c r="M246" s="99"/>
      <c r="N246" s="99"/>
      <c r="O246" s="99"/>
      <c r="P246" s="99"/>
      <c r="Q246" s="99"/>
      <c r="R246" s="99"/>
      <c r="S246" s="99"/>
      <c r="T246" s="99"/>
      <c r="U246" s="99"/>
      <c r="V246" s="99"/>
      <c r="W246" s="99"/>
      <c r="X246" s="99"/>
      <c r="Y246" s="99"/>
      <c r="Z246" s="66"/>
    </row>
    <row r="247" spans="1:26" ht="12.75" customHeight="1" x14ac:dyDescent="0.2">
      <c r="A247" s="118"/>
      <c r="B247" s="118"/>
      <c r="C247" s="99"/>
      <c r="D247" s="119"/>
      <c r="E247" s="99"/>
      <c r="F247" s="99"/>
      <c r="G247" s="99"/>
      <c r="H247" s="99"/>
      <c r="I247" s="99"/>
      <c r="J247" s="99"/>
      <c r="K247" s="99"/>
      <c r="L247" s="99"/>
      <c r="M247" s="99"/>
      <c r="N247" s="99"/>
      <c r="O247" s="99"/>
      <c r="P247" s="99"/>
      <c r="Q247" s="99"/>
      <c r="R247" s="99"/>
      <c r="S247" s="99"/>
      <c r="T247" s="99"/>
      <c r="U247" s="99"/>
      <c r="V247" s="99"/>
      <c r="W247" s="99"/>
      <c r="X247" s="99"/>
      <c r="Y247" s="99"/>
      <c r="Z247" s="66"/>
    </row>
    <row r="248" spans="1:26" ht="12.75" customHeight="1" x14ac:dyDescent="0.2">
      <c r="A248" s="118"/>
      <c r="B248" s="118"/>
      <c r="C248" s="99"/>
      <c r="D248" s="119"/>
      <c r="E248" s="99"/>
      <c r="F248" s="99"/>
      <c r="G248" s="99"/>
      <c r="H248" s="99"/>
      <c r="I248" s="99"/>
      <c r="J248" s="99"/>
      <c r="K248" s="99"/>
      <c r="L248" s="99"/>
      <c r="M248" s="99"/>
      <c r="N248" s="99"/>
      <c r="O248" s="99"/>
      <c r="P248" s="99"/>
      <c r="Q248" s="99"/>
      <c r="R248" s="99"/>
      <c r="S248" s="99"/>
      <c r="T248" s="99"/>
      <c r="U248" s="99"/>
      <c r="V248" s="99"/>
      <c r="W248" s="99"/>
      <c r="X248" s="99"/>
      <c r="Y248" s="99"/>
      <c r="Z248" s="66"/>
    </row>
    <row r="249" spans="1:26" ht="12.75" customHeight="1" x14ac:dyDescent="0.2">
      <c r="A249" s="118"/>
      <c r="B249" s="118"/>
      <c r="C249" s="99"/>
      <c r="D249" s="119"/>
      <c r="E249" s="99"/>
      <c r="F249" s="99"/>
      <c r="G249" s="99"/>
      <c r="H249" s="99"/>
      <c r="I249" s="99"/>
      <c r="J249" s="99"/>
      <c r="K249" s="99"/>
      <c r="L249" s="99"/>
      <c r="M249" s="99"/>
      <c r="N249" s="99"/>
      <c r="O249" s="99"/>
      <c r="P249" s="99"/>
      <c r="Q249" s="99"/>
      <c r="R249" s="99"/>
      <c r="S249" s="99"/>
      <c r="T249" s="99"/>
      <c r="U249" s="99"/>
      <c r="V249" s="99"/>
      <c r="W249" s="99"/>
      <c r="X249" s="99"/>
      <c r="Y249" s="99"/>
      <c r="Z249" s="66"/>
    </row>
    <row r="250" spans="1:26" ht="12.75" customHeight="1" x14ac:dyDescent="0.2">
      <c r="A250" s="118"/>
      <c r="B250" s="118"/>
      <c r="C250" s="99"/>
      <c r="D250" s="119"/>
      <c r="E250" s="99"/>
      <c r="F250" s="99"/>
      <c r="G250" s="99"/>
      <c r="H250" s="99"/>
      <c r="I250" s="99"/>
      <c r="J250" s="99"/>
      <c r="K250" s="99"/>
      <c r="L250" s="99"/>
      <c r="M250" s="99"/>
      <c r="N250" s="99"/>
      <c r="O250" s="99"/>
      <c r="P250" s="99"/>
      <c r="Q250" s="99"/>
      <c r="R250" s="99"/>
      <c r="S250" s="99"/>
      <c r="T250" s="99"/>
      <c r="U250" s="99"/>
      <c r="V250" s="99"/>
      <c r="W250" s="99"/>
      <c r="X250" s="99"/>
      <c r="Y250" s="99"/>
      <c r="Z250" s="66"/>
    </row>
    <row r="251" spans="1:26" ht="12.75" customHeight="1" x14ac:dyDescent="0.2">
      <c r="A251" s="118"/>
      <c r="B251" s="118"/>
      <c r="C251" s="99"/>
      <c r="D251" s="119"/>
      <c r="E251" s="99"/>
      <c r="F251" s="99"/>
      <c r="G251" s="99"/>
      <c r="H251" s="99"/>
      <c r="I251" s="99"/>
      <c r="J251" s="99"/>
      <c r="K251" s="99"/>
      <c r="L251" s="99"/>
      <c r="M251" s="99"/>
      <c r="N251" s="99"/>
      <c r="O251" s="99"/>
      <c r="P251" s="99"/>
      <c r="Q251" s="99"/>
      <c r="R251" s="99"/>
      <c r="S251" s="99"/>
      <c r="T251" s="99"/>
      <c r="U251" s="99"/>
      <c r="V251" s="99"/>
      <c r="W251" s="99"/>
      <c r="X251" s="99"/>
      <c r="Y251" s="99"/>
      <c r="Z251" s="66"/>
    </row>
    <row r="252" spans="1:26" ht="12.75" customHeight="1" x14ac:dyDescent="0.2"/>
    <row r="253" spans="1:26" ht="12.75" customHeight="1" x14ac:dyDescent="0.2"/>
    <row r="254" spans="1:26" ht="12.75" customHeight="1" x14ac:dyDescent="0.2"/>
    <row r="255" spans="1:26" ht="12.75" customHeight="1" x14ac:dyDescent="0.2"/>
    <row r="256" spans="1:2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sheetData>
  <mergeCells count="14">
    <mergeCell ref="C31:G31"/>
    <mergeCell ref="C51:F51"/>
    <mergeCell ref="A1:G1"/>
    <mergeCell ref="C2:D2"/>
    <mergeCell ref="F2:G2"/>
    <mergeCell ref="C3:G3"/>
    <mergeCell ref="A4:C4"/>
    <mergeCell ref="A5:C5"/>
    <mergeCell ref="A6:C6"/>
    <mergeCell ref="A7:C7"/>
    <mergeCell ref="A8:C8"/>
    <mergeCell ref="A9:C9"/>
    <mergeCell ref="C10:G10"/>
    <mergeCell ref="C30:F30"/>
  </mergeCells>
  <pageMargins left="0.70866141732283472" right="0.70866141732283472" top="0.74803149606299213" bottom="0.74803149606299213" header="0" footer="0"/>
  <pageSetup paperSize="9" scale="43" fitToHeight="0" orientation="landscape" r:id="rId1"/>
  <headerFooter>
    <oddFooter>&amp;RPÁGINA &amp;P DE</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00000"/>
    <pageSetUpPr fitToPage="1"/>
  </sheetPr>
  <dimension ref="A1:Z875"/>
  <sheetViews>
    <sheetView showGridLines="0" workbookViewId="0">
      <selection activeCell="A9" sqref="A9:G29"/>
    </sheetView>
  </sheetViews>
  <sheetFormatPr defaultColWidth="12.5703125" defaultRowHeight="15" customHeight="1" outlineLevelRow="1" x14ac:dyDescent="0.2"/>
  <cols>
    <col min="1" max="1" width="11.7109375" customWidth="1"/>
    <col min="2" max="2" width="13.42578125" customWidth="1"/>
    <col min="3" max="3" width="113.28515625" customWidth="1"/>
    <col min="4" max="4" width="6.42578125" customWidth="1"/>
    <col min="5" max="5" width="10.5703125" customWidth="1"/>
    <col min="6" max="6" width="9.42578125" customWidth="1"/>
    <col min="7" max="7" width="13.85546875" customWidth="1"/>
    <col min="8" max="8" width="2.85546875" customWidth="1"/>
    <col min="9" max="25" width="8" customWidth="1"/>
    <col min="26" max="26" width="14.42578125" customWidth="1"/>
  </cols>
  <sheetData>
    <row r="1" spans="1:26" ht="12.75" customHeight="1" x14ac:dyDescent="0.2">
      <c r="A1" s="396" t="s">
        <v>131</v>
      </c>
      <c r="B1" s="384"/>
      <c r="C1" s="384"/>
      <c r="D1" s="384"/>
      <c r="E1" s="384"/>
      <c r="F1" s="384"/>
      <c r="G1" s="385"/>
      <c r="H1" s="183"/>
      <c r="I1" s="184"/>
      <c r="J1" s="184"/>
      <c r="K1" s="184"/>
      <c r="L1" s="184"/>
      <c r="M1" s="184"/>
      <c r="N1" s="184"/>
      <c r="O1" s="184"/>
      <c r="P1" s="184"/>
      <c r="Q1" s="184"/>
      <c r="R1" s="184"/>
      <c r="S1" s="184"/>
      <c r="T1" s="184"/>
      <c r="U1" s="184"/>
      <c r="V1" s="184"/>
      <c r="W1" s="184"/>
      <c r="X1" s="184"/>
      <c r="Y1" s="184"/>
      <c r="Z1" s="185"/>
    </row>
    <row r="2" spans="1:26" ht="12.75" customHeight="1" x14ac:dyDescent="0.2">
      <c r="A2" s="186"/>
      <c r="B2" s="187"/>
      <c r="C2" s="397" t="str">
        <f>Resumo!$A$5</f>
        <v>DATA-BASE: SINAPI 05/2024, SABESP 05/2024 ( L.S.: 88,52% | B.D.I.: 26,98%),  Ata de Registro nº84/2024, cotação de mercado</v>
      </c>
      <c r="D2" s="372"/>
      <c r="E2" s="184"/>
      <c r="F2" s="452"/>
      <c r="G2" s="387"/>
      <c r="H2" s="184"/>
      <c r="I2" s="188"/>
      <c r="J2" s="184"/>
      <c r="K2" s="184"/>
      <c r="L2" s="184"/>
      <c r="M2" s="184"/>
      <c r="N2" s="184"/>
      <c r="O2" s="184"/>
      <c r="P2" s="184"/>
      <c r="Q2" s="184"/>
      <c r="R2" s="184"/>
      <c r="S2" s="184"/>
      <c r="T2" s="184"/>
      <c r="U2" s="184"/>
      <c r="V2" s="184"/>
      <c r="W2" s="184"/>
      <c r="X2" s="184"/>
      <c r="Y2" s="184"/>
      <c r="Z2" s="185"/>
    </row>
    <row r="3" spans="1:26" ht="12.75" customHeight="1" x14ac:dyDescent="0.2">
      <c r="A3" s="189" t="s">
        <v>211</v>
      </c>
      <c r="B3" s="190"/>
      <c r="C3" s="453" t="s">
        <v>314</v>
      </c>
      <c r="D3" s="400"/>
      <c r="E3" s="400"/>
      <c r="F3" s="400"/>
      <c r="G3" s="401"/>
      <c r="H3" s="39"/>
      <c r="I3" s="39"/>
      <c r="J3" s="39"/>
      <c r="K3" s="39"/>
      <c r="L3" s="39"/>
      <c r="M3" s="39"/>
      <c r="N3" s="39"/>
      <c r="O3" s="39"/>
      <c r="P3" s="39"/>
      <c r="Q3" s="39"/>
      <c r="R3" s="39"/>
      <c r="S3" s="39"/>
      <c r="T3" s="39"/>
      <c r="U3" s="39"/>
      <c r="V3" s="39"/>
      <c r="W3" s="39"/>
      <c r="X3" s="39"/>
      <c r="Y3" s="39"/>
      <c r="Z3" s="185"/>
    </row>
    <row r="4" spans="1:26" ht="12.75" customHeight="1" x14ac:dyDescent="0.2">
      <c r="A4" s="402" t="s">
        <v>163</v>
      </c>
      <c r="B4" s="403"/>
      <c r="C4" s="404"/>
      <c r="D4" s="191">
        <v>0.9</v>
      </c>
      <c r="E4" s="344">
        <f>ROUND(I4*(1-$I$2+0.02),2)</f>
        <v>0</v>
      </c>
      <c r="F4" s="36"/>
      <c r="G4" s="38"/>
      <c r="H4" s="39"/>
      <c r="I4" s="39"/>
      <c r="J4" s="39"/>
      <c r="K4" s="39"/>
      <c r="L4" s="39"/>
      <c r="M4" s="39"/>
      <c r="N4" s="39"/>
      <c r="O4" s="39"/>
      <c r="P4" s="39"/>
      <c r="Q4" s="39"/>
      <c r="R4" s="39"/>
      <c r="S4" s="39"/>
      <c r="T4" s="39"/>
      <c r="U4" s="39"/>
      <c r="V4" s="39"/>
      <c r="W4" s="39"/>
      <c r="X4" s="39"/>
      <c r="Y4" s="39"/>
      <c r="Z4" s="185"/>
    </row>
    <row r="5" spans="1:26" ht="12.75" customHeight="1" x14ac:dyDescent="0.2">
      <c r="A5" s="405" t="s">
        <v>136</v>
      </c>
      <c r="B5" s="406"/>
      <c r="C5" s="407"/>
      <c r="D5" s="191">
        <v>2</v>
      </c>
      <c r="E5" s="344">
        <f>ROUND(I5*(1-$I$2),2)-0.01</f>
        <v>-0.01</v>
      </c>
      <c r="F5" s="39"/>
      <c r="G5" s="192"/>
      <c r="H5" s="39"/>
      <c r="I5" s="39"/>
      <c r="J5" s="39"/>
      <c r="K5" s="39"/>
      <c r="L5" s="39"/>
      <c r="M5" s="39"/>
      <c r="N5" s="39"/>
      <c r="O5" s="39"/>
      <c r="P5" s="39"/>
      <c r="Q5" s="39"/>
      <c r="R5" s="39"/>
      <c r="S5" s="39"/>
      <c r="T5" s="39"/>
      <c r="U5" s="39"/>
      <c r="V5" s="39"/>
      <c r="W5" s="39"/>
      <c r="X5" s="39"/>
      <c r="Y5" s="39"/>
      <c r="Z5" s="185"/>
    </row>
    <row r="6" spans="1:26" ht="12.75" customHeight="1" x14ac:dyDescent="0.2">
      <c r="A6" s="449" t="s">
        <v>212</v>
      </c>
      <c r="B6" s="406"/>
      <c r="C6" s="407"/>
      <c r="D6" s="191">
        <v>1.5</v>
      </c>
      <c r="E6" s="344">
        <f>ROUND(I6*(1-$I$2+0.02),2)</f>
        <v>0</v>
      </c>
      <c r="F6" s="39"/>
      <c r="G6" s="192"/>
      <c r="H6" s="39"/>
      <c r="I6" s="39"/>
      <c r="J6" s="39"/>
      <c r="K6" s="39"/>
      <c r="L6" s="39"/>
      <c r="M6" s="39"/>
      <c r="N6" s="39"/>
      <c r="O6" s="39"/>
      <c r="P6" s="39"/>
      <c r="Q6" s="39"/>
      <c r="R6" s="39"/>
      <c r="S6" s="39"/>
      <c r="T6" s="39"/>
      <c r="U6" s="39"/>
      <c r="V6" s="39"/>
      <c r="W6" s="39"/>
      <c r="X6" s="39"/>
      <c r="Y6" s="39"/>
      <c r="Z6" s="185"/>
    </row>
    <row r="7" spans="1:26" ht="12.75" customHeight="1" x14ac:dyDescent="0.2">
      <c r="A7" s="449" t="s">
        <v>213</v>
      </c>
      <c r="B7" s="406"/>
      <c r="C7" s="407"/>
      <c r="D7" s="191">
        <v>0.7</v>
      </c>
      <c r="E7" s="39" t="s">
        <v>20</v>
      </c>
      <c r="F7" s="39"/>
      <c r="G7" s="192"/>
      <c r="H7" s="39"/>
      <c r="I7" s="39"/>
      <c r="J7" s="39"/>
      <c r="K7" s="39"/>
      <c r="L7" s="39"/>
      <c r="M7" s="39"/>
      <c r="N7" s="39"/>
      <c r="O7" s="39"/>
      <c r="P7" s="39"/>
      <c r="Q7" s="39"/>
      <c r="R7" s="39"/>
      <c r="S7" s="39"/>
      <c r="T7" s="39"/>
      <c r="U7" s="39"/>
      <c r="V7" s="39"/>
      <c r="W7" s="39"/>
      <c r="X7" s="39"/>
      <c r="Y7" s="39"/>
      <c r="Z7" s="185"/>
    </row>
    <row r="8" spans="1:26" ht="12.75" customHeight="1" x14ac:dyDescent="0.2">
      <c r="A8" s="405" t="s">
        <v>138</v>
      </c>
      <c r="B8" s="406"/>
      <c r="C8" s="407"/>
      <c r="D8" s="191">
        <v>4.5</v>
      </c>
      <c r="E8" s="39" t="s">
        <v>20</v>
      </c>
      <c r="F8" s="39"/>
      <c r="G8" s="192"/>
      <c r="H8" s="39"/>
      <c r="I8" s="39"/>
      <c r="J8" s="39"/>
      <c r="K8" s="39"/>
      <c r="L8" s="39"/>
      <c r="M8" s="39"/>
      <c r="N8" s="39"/>
      <c r="O8" s="39"/>
      <c r="P8" s="39"/>
      <c r="Q8" s="39"/>
      <c r="R8" s="39"/>
      <c r="S8" s="39"/>
      <c r="T8" s="39"/>
      <c r="U8" s="39"/>
      <c r="V8" s="39"/>
      <c r="W8" s="39"/>
      <c r="X8" s="39"/>
      <c r="Y8" s="39"/>
      <c r="Z8" s="185"/>
    </row>
    <row r="9" spans="1:26" ht="12.75" customHeight="1" x14ac:dyDescent="0.2">
      <c r="A9" s="193" t="str">
        <f>$A$3</f>
        <v>2.2</v>
      </c>
      <c r="B9" s="194" t="s">
        <v>156</v>
      </c>
      <c r="C9" s="450" t="s">
        <v>317</v>
      </c>
      <c r="D9" s="400"/>
      <c r="E9" s="400"/>
      <c r="F9" s="400"/>
      <c r="G9" s="401"/>
      <c r="H9" s="39"/>
      <c r="I9" s="39"/>
      <c r="J9" s="39"/>
      <c r="K9" s="39"/>
      <c r="L9" s="39"/>
      <c r="M9" s="39"/>
      <c r="N9" s="39"/>
      <c r="O9" s="39"/>
      <c r="P9" s="39"/>
      <c r="Q9" s="39"/>
      <c r="R9" s="39"/>
      <c r="S9" s="39"/>
      <c r="T9" s="39"/>
      <c r="U9" s="39"/>
      <c r="V9" s="39"/>
      <c r="W9" s="39"/>
      <c r="X9" s="39"/>
      <c r="Y9" s="39"/>
      <c r="Z9" s="185"/>
    </row>
    <row r="10" spans="1:26" ht="12.75" customHeight="1" outlineLevel="1" x14ac:dyDescent="0.2">
      <c r="A10" s="44" t="s">
        <v>1</v>
      </c>
      <c r="B10" s="6" t="s">
        <v>2</v>
      </c>
      <c r="C10" s="45" t="s">
        <v>3</v>
      </c>
      <c r="D10" s="46" t="s">
        <v>4</v>
      </c>
      <c r="E10" s="46" t="s">
        <v>146</v>
      </c>
      <c r="F10" s="9" t="s">
        <v>7</v>
      </c>
      <c r="G10" s="8" t="s">
        <v>147</v>
      </c>
      <c r="H10" s="39"/>
      <c r="I10" s="39"/>
      <c r="J10" s="39"/>
      <c r="K10" s="39"/>
      <c r="L10" s="39"/>
      <c r="M10" s="39"/>
      <c r="N10" s="39"/>
      <c r="O10" s="39"/>
      <c r="P10" s="39"/>
      <c r="Q10" s="39"/>
      <c r="R10" s="39"/>
      <c r="S10" s="39"/>
      <c r="T10" s="39"/>
      <c r="U10" s="39"/>
      <c r="V10" s="39"/>
      <c r="W10" s="39"/>
      <c r="X10" s="39"/>
      <c r="Y10" s="39"/>
      <c r="Z10" s="185"/>
    </row>
    <row r="11" spans="1:26" ht="12.75" customHeight="1" outlineLevel="1" x14ac:dyDescent="0.2">
      <c r="A11" s="195">
        <v>1</v>
      </c>
      <c r="B11" s="196"/>
      <c r="C11" s="197" t="s">
        <v>148</v>
      </c>
      <c r="D11" s="198"/>
      <c r="E11" s="199"/>
      <c r="F11" s="79"/>
      <c r="G11" s="79"/>
      <c r="H11" s="39"/>
      <c r="I11" s="39"/>
      <c r="J11" s="39"/>
      <c r="K11" s="39"/>
      <c r="L11" s="39"/>
      <c r="M11" s="39"/>
      <c r="N11" s="39"/>
      <c r="O11" s="39"/>
      <c r="P11" s="39"/>
      <c r="Q11" s="39"/>
      <c r="R11" s="39"/>
      <c r="S11" s="39"/>
      <c r="T11" s="39"/>
      <c r="U11" s="39"/>
      <c r="V11" s="39"/>
      <c r="W11" s="39"/>
      <c r="X11" s="39"/>
      <c r="Y11" s="39"/>
      <c r="Z11" s="185"/>
    </row>
    <row r="12" spans="1:26" ht="12.75" customHeight="1" outlineLevel="1" x14ac:dyDescent="0.2">
      <c r="A12" s="200">
        <v>70020004</v>
      </c>
      <c r="B12" s="76" t="str">
        <f>VLOOKUP(A12,Preco.Unitario!$A$4:$G$104,2,FALSE)</f>
        <v>SABESP</v>
      </c>
      <c r="C12" s="67" t="str">
        <f>VLOOKUP(A12,Preco.Unitario!$A$4:$G$104,3,FALSE)</f>
        <v xml:space="preserve">SINALIZAÇÃO DE TRÁFEGO </v>
      </c>
      <c r="D12" s="77" t="str">
        <f>VLOOKUP(A12,Preco.Unitario!$A$4:$G$104,4,FALSE)</f>
        <v>m</v>
      </c>
      <c r="E12" s="82">
        <f>ROUNDUP(($D$4)*2+($D$5)*2,2)</f>
        <v>5.8</v>
      </c>
      <c r="F12" s="79">
        <f>VLOOKUP(A12,Preco.Unitario!$A$4:$G$104,7,FALSE)</f>
        <v>0</v>
      </c>
      <c r="G12" s="79">
        <f>E12*F12</f>
        <v>0</v>
      </c>
      <c r="H12" s="39"/>
      <c r="I12" s="39"/>
      <c r="J12" s="39"/>
      <c r="K12" s="39"/>
      <c r="L12" s="39"/>
      <c r="M12" s="39"/>
      <c r="N12" s="39"/>
      <c r="O12" s="39"/>
      <c r="P12" s="39"/>
      <c r="Q12" s="39"/>
      <c r="R12" s="39"/>
      <c r="S12" s="39"/>
      <c r="T12" s="39"/>
      <c r="U12" s="39"/>
      <c r="V12" s="39"/>
      <c r="W12" s="39"/>
      <c r="X12" s="39"/>
      <c r="Y12" s="39"/>
      <c r="Z12" s="185"/>
    </row>
    <row r="13" spans="1:26" ht="12.75" customHeight="1" outlineLevel="1" x14ac:dyDescent="0.2">
      <c r="A13" s="201">
        <v>2</v>
      </c>
      <c r="B13" s="196"/>
      <c r="C13" s="202" t="s">
        <v>149</v>
      </c>
      <c r="D13" s="198"/>
      <c r="E13" s="199"/>
      <c r="F13" s="79"/>
      <c r="G13" s="79"/>
      <c r="H13" s="39"/>
      <c r="I13" s="39"/>
      <c r="J13" s="39"/>
      <c r="K13" s="39"/>
      <c r="L13" s="39"/>
      <c r="M13" s="39"/>
      <c r="N13" s="39"/>
      <c r="O13" s="39"/>
      <c r="P13" s="39"/>
      <c r="Q13" s="39"/>
      <c r="R13" s="39"/>
      <c r="S13" s="39"/>
      <c r="T13" s="39"/>
      <c r="U13" s="39"/>
      <c r="V13" s="39"/>
      <c r="W13" s="39"/>
      <c r="X13" s="39"/>
      <c r="Y13" s="39"/>
      <c r="Z13" s="185"/>
    </row>
    <row r="14" spans="1:26" ht="12.75" customHeight="1" outlineLevel="1" x14ac:dyDescent="0.2">
      <c r="A14" s="200">
        <v>70030042</v>
      </c>
      <c r="B14" s="76" t="str">
        <f>VLOOKUP(A14,Preco.Unitario!$A$4:$G$104,2,FALSE)</f>
        <v>SABESP</v>
      </c>
      <c r="C14" s="67" t="str">
        <f>VLOOKUP(A14,Preco.Unitario!$A$4:$G$104,3,FALSE)</f>
        <v>ESCAVAÇÃO MECANIZADA DE ÁREA EM SOLO NÃO ROCHOSO</v>
      </c>
      <c r="D14" s="77" t="str">
        <f>VLOOKUP(A14,Preco.Unitario!$A$4:$G$104,4,FALSE)</f>
        <v>m³</v>
      </c>
      <c r="E14" s="82">
        <f>$D$4*$D$5*$D$8</f>
        <v>8.1</v>
      </c>
      <c r="F14" s="79">
        <f>VLOOKUP(A14,Preco.Unitario!$A$4:$G$104,7,FALSE)</f>
        <v>0</v>
      </c>
      <c r="G14" s="79">
        <f t="shared" ref="G14:G18" si="0">E14*F14</f>
        <v>0</v>
      </c>
      <c r="H14" s="39"/>
      <c r="I14" s="39"/>
      <c r="J14" s="39"/>
      <c r="K14" s="39"/>
      <c r="L14" s="39"/>
      <c r="M14" s="39"/>
      <c r="N14" s="39"/>
      <c r="O14" s="39"/>
      <c r="P14" s="39"/>
      <c r="Q14" s="39"/>
      <c r="R14" s="39"/>
      <c r="S14" s="39"/>
      <c r="T14" s="39"/>
      <c r="U14" s="39"/>
      <c r="V14" s="39"/>
      <c r="W14" s="39"/>
      <c r="X14" s="39"/>
      <c r="Y14" s="39"/>
      <c r="Z14" s="185"/>
    </row>
    <row r="15" spans="1:26" ht="12.75" customHeight="1" outlineLevel="1" x14ac:dyDescent="0.2">
      <c r="A15" s="200">
        <v>70030090</v>
      </c>
      <c r="B15" s="76" t="str">
        <f>VLOOKUP(A15,Preco.Unitario!$A$4:$G$104,2,FALSE)</f>
        <v>SABESP</v>
      </c>
      <c r="C15" s="67" t="str">
        <f>VLOOKUP(A15,Preco.Unitario!$A$4:$G$104,3,FALSE)</f>
        <v>CARGA E DESCARGA - SOLO (A)</v>
      </c>
      <c r="D15" s="77" t="str">
        <f>VLOOKUP(A15,Preco.Unitario!$A$4:$G$104,4,FALSE)</f>
        <v>m³</v>
      </c>
      <c r="E15" s="82">
        <f>E14</f>
        <v>8.1</v>
      </c>
      <c r="F15" s="79">
        <f>VLOOKUP(A15,Preco.Unitario!$A$4:$G$104,7,FALSE)</f>
        <v>0</v>
      </c>
      <c r="G15" s="79">
        <f t="shared" si="0"/>
        <v>0</v>
      </c>
      <c r="H15" s="39"/>
      <c r="I15" s="39"/>
      <c r="J15" s="39"/>
      <c r="K15" s="39"/>
      <c r="L15" s="39"/>
      <c r="M15" s="39"/>
      <c r="N15" s="39"/>
      <c r="O15" s="39"/>
      <c r="P15" s="39"/>
      <c r="Q15" s="39"/>
      <c r="R15" s="39"/>
      <c r="S15" s="39"/>
      <c r="T15" s="39"/>
      <c r="U15" s="39"/>
      <c r="V15" s="39"/>
      <c r="W15" s="39"/>
      <c r="X15" s="39"/>
      <c r="Y15" s="39"/>
      <c r="Z15" s="185"/>
    </row>
    <row r="16" spans="1:26" ht="12.75" customHeight="1" outlineLevel="1" x14ac:dyDescent="0.2">
      <c r="A16" s="200">
        <v>70030091</v>
      </c>
      <c r="B16" s="76" t="str">
        <f>VLOOKUP(A16,Preco.Unitario!$A$4:$G$104,2,FALSE)</f>
        <v>SABESP</v>
      </c>
      <c r="C16" s="67" t="str">
        <f>VLOOKUP(A16,Preco.Unitario!$A$4:$G$104,3,FALSE)</f>
        <v>TRANSPORTE DE MATERIAL ESCAVADO - SOLO (A)  - PERCURSO DE 10KM</v>
      </c>
      <c r="D16" s="77" t="str">
        <f>VLOOKUP(A16,Preco.Unitario!$A$4:$G$104,4,FALSE)</f>
        <v>m³Q</v>
      </c>
      <c r="E16" s="82">
        <f>E14*10</f>
        <v>81</v>
      </c>
      <c r="F16" s="79">
        <f>VLOOKUP(A16,Preco.Unitario!$A$4:$G$104,7,FALSE)</f>
        <v>0</v>
      </c>
      <c r="G16" s="79">
        <f t="shared" si="0"/>
        <v>0</v>
      </c>
      <c r="H16" s="39"/>
      <c r="I16" s="39"/>
      <c r="J16" s="39"/>
      <c r="K16" s="39"/>
      <c r="L16" s="39"/>
      <c r="M16" s="39"/>
      <c r="N16" s="39"/>
      <c r="O16" s="39"/>
      <c r="P16" s="39"/>
      <c r="Q16" s="39"/>
      <c r="R16" s="39"/>
      <c r="S16" s="39"/>
      <c r="T16" s="39"/>
      <c r="U16" s="39"/>
      <c r="V16" s="39"/>
      <c r="W16" s="39"/>
      <c r="X16" s="39"/>
      <c r="Y16" s="39"/>
      <c r="Z16" s="185"/>
    </row>
    <row r="17" spans="1:26" ht="12.75" customHeight="1" outlineLevel="1" x14ac:dyDescent="0.2">
      <c r="A17" s="200">
        <v>70030031</v>
      </c>
      <c r="B17" s="76" t="str">
        <f>VLOOKUP(A17,Preco.Unitario!$A$4:$G$104,2,FALSE)</f>
        <v>SABESP</v>
      </c>
      <c r="C17" s="67" t="str">
        <f>VLOOKUP(A17,Preco.Unitario!$A$4:$G$104,3,FALSE)</f>
        <v>ATERRO DE VALAS, POÇOS E CAVAS COMPACTADO MECANICAMENTE, SEM CONTROLE DO G.C. (C)</v>
      </c>
      <c r="D17" s="77" t="str">
        <f>VLOOKUP(A17,Preco.Unitario!$A$4:$G$104,4,FALSE)</f>
        <v>m³</v>
      </c>
      <c r="E17" s="82">
        <f>E14</f>
        <v>8.1</v>
      </c>
      <c r="F17" s="79">
        <f>VLOOKUP(A17,Preco.Unitario!$A$4:$G$104,7,FALSE)</f>
        <v>0</v>
      </c>
      <c r="G17" s="79">
        <f t="shared" si="0"/>
        <v>0</v>
      </c>
      <c r="H17" s="39"/>
      <c r="I17" s="39"/>
      <c r="J17" s="39"/>
      <c r="K17" s="39"/>
      <c r="L17" s="39"/>
      <c r="M17" s="39"/>
      <c r="N17" s="39"/>
      <c r="O17" s="39"/>
      <c r="P17" s="39"/>
      <c r="Q17" s="39"/>
      <c r="R17" s="39"/>
      <c r="S17" s="39"/>
      <c r="T17" s="39"/>
      <c r="U17" s="39"/>
      <c r="V17" s="39"/>
      <c r="W17" s="39"/>
      <c r="X17" s="39"/>
      <c r="Y17" s="39"/>
      <c r="Z17" s="185"/>
    </row>
    <row r="18" spans="1:26" ht="12.75" customHeight="1" outlineLevel="1" x14ac:dyDescent="0.2">
      <c r="A18" s="200">
        <v>70030044</v>
      </c>
      <c r="B18" s="76" t="str">
        <f>VLOOKUP(A18,Preco.Unitario!$A$4:$G$104,2,FALSE)</f>
        <v>SABESP</v>
      </c>
      <c r="C18" s="67" t="str">
        <f>VLOOKUP(A18,Preco.Unitario!$A$4:$G$104,3,FALSE)</f>
        <v>ESCAVAÇÃO EM JAZIDA DE SOLO</v>
      </c>
      <c r="D18" s="77" t="str">
        <f>VLOOKUP(A18,Preco.Unitario!$A$4:$G$104,4,FALSE)</f>
        <v>m³</v>
      </c>
      <c r="E18" s="82">
        <f>E14</f>
        <v>8.1</v>
      </c>
      <c r="F18" s="79">
        <f>VLOOKUP(A18,Preco.Unitario!$A$4:$G$104,7,FALSE)</f>
        <v>0</v>
      </c>
      <c r="G18" s="79">
        <f t="shared" si="0"/>
        <v>0</v>
      </c>
      <c r="H18" s="39"/>
      <c r="I18" s="39"/>
      <c r="J18" s="39"/>
      <c r="K18" s="39"/>
      <c r="L18" s="39"/>
      <c r="M18" s="39"/>
      <c r="N18" s="39"/>
      <c r="O18" s="39"/>
      <c r="P18" s="39"/>
      <c r="Q18" s="39"/>
      <c r="R18" s="39"/>
      <c r="S18" s="39"/>
      <c r="T18" s="39"/>
      <c r="U18" s="39"/>
      <c r="V18" s="39"/>
      <c r="W18" s="39"/>
      <c r="X18" s="39"/>
      <c r="Y18" s="39"/>
      <c r="Z18" s="185"/>
    </row>
    <row r="19" spans="1:26" ht="12.75" customHeight="1" outlineLevel="1" x14ac:dyDescent="0.2">
      <c r="A19" s="201">
        <v>3</v>
      </c>
      <c r="B19" s="196"/>
      <c r="C19" s="202" t="s">
        <v>204</v>
      </c>
      <c r="D19" s="198"/>
      <c r="E19" s="82"/>
      <c r="F19" s="79"/>
      <c r="G19" s="79"/>
      <c r="H19" s="34"/>
      <c r="I19" s="34"/>
      <c r="J19" s="34"/>
      <c r="K19" s="34"/>
      <c r="L19" s="34"/>
      <c r="M19" s="34"/>
      <c r="N19" s="34"/>
      <c r="O19" s="34"/>
      <c r="P19" s="34"/>
      <c r="Q19" s="34"/>
      <c r="R19" s="34"/>
      <c r="S19" s="34"/>
      <c r="T19" s="34"/>
      <c r="U19" s="34"/>
      <c r="V19" s="34"/>
      <c r="W19" s="34"/>
      <c r="X19" s="34"/>
      <c r="Y19" s="34"/>
      <c r="Z19" s="185"/>
    </row>
    <row r="20" spans="1:26" ht="12.75" customHeight="1" outlineLevel="1" x14ac:dyDescent="0.2">
      <c r="A20" s="200">
        <v>70040002</v>
      </c>
      <c r="B20" s="76" t="str">
        <f>VLOOKUP(A20,Preco.Unitario!$A$4:$G$104,2,FALSE)</f>
        <v>SABESP</v>
      </c>
      <c r="C20" s="67" t="str">
        <f>VLOOKUP(A20,Preco.Unitario!$A$4:$G$104,3,FALSE)</f>
        <v>ESCORAMENTO DESCONTÍNUO (A)</v>
      </c>
      <c r="D20" s="77" t="s">
        <v>36</v>
      </c>
      <c r="E20" s="82">
        <f>$D$5*$D$8*2</f>
        <v>18</v>
      </c>
      <c r="F20" s="79">
        <f>VLOOKUP(A20,Preco.Unitario!$A$4:$G$104,7,FALSE)</f>
        <v>0</v>
      </c>
      <c r="G20" s="79">
        <f>E20*F20</f>
        <v>0</v>
      </c>
      <c r="H20" s="34"/>
      <c r="I20" s="34"/>
      <c r="J20" s="34"/>
      <c r="K20" s="34"/>
      <c r="L20" s="34"/>
      <c r="M20" s="34"/>
      <c r="N20" s="34"/>
      <c r="O20" s="34"/>
      <c r="P20" s="34"/>
      <c r="Q20" s="34"/>
      <c r="R20" s="34"/>
      <c r="S20" s="34"/>
      <c r="T20" s="34"/>
      <c r="U20" s="34"/>
      <c r="V20" s="34"/>
      <c r="W20" s="34"/>
      <c r="X20" s="34"/>
      <c r="Y20" s="34"/>
      <c r="Z20" s="185"/>
    </row>
    <row r="21" spans="1:26" ht="12.75" customHeight="1" outlineLevel="1" x14ac:dyDescent="0.2">
      <c r="A21" s="201">
        <v>4</v>
      </c>
      <c r="B21" s="195"/>
      <c r="C21" s="202" t="s">
        <v>150</v>
      </c>
      <c r="D21" s="198"/>
      <c r="E21" s="199"/>
      <c r="F21" s="79"/>
      <c r="G21" s="79"/>
      <c r="H21" s="39"/>
      <c r="I21" s="39"/>
      <c r="J21" s="39"/>
      <c r="K21" s="39"/>
      <c r="L21" s="39"/>
      <c r="M21" s="39"/>
      <c r="N21" s="39"/>
      <c r="O21" s="39"/>
      <c r="P21" s="39"/>
      <c r="Q21" s="39"/>
      <c r="R21" s="39"/>
      <c r="S21" s="39"/>
      <c r="T21" s="39"/>
      <c r="U21" s="39"/>
      <c r="V21" s="39"/>
      <c r="W21" s="39"/>
      <c r="X21" s="39"/>
      <c r="Y21" s="39"/>
      <c r="Z21" s="185"/>
    </row>
    <row r="22" spans="1:26" ht="12.75" customHeight="1" outlineLevel="1" x14ac:dyDescent="0.2">
      <c r="A22" s="75" t="s">
        <v>125</v>
      </c>
      <c r="B22" s="76" t="str">
        <f>VLOOKUP(A22,Preco.Unitario!$A$4:$G$104,2,FALSE)</f>
        <v>SABESP INSUMO</v>
      </c>
      <c r="C22" s="67" t="str">
        <f>VLOOKUP(A22,Preco.Unitario!$A$4:$G$104,3,FALSE)</f>
        <v>ENCANADOR</v>
      </c>
      <c r="D22" s="77" t="str">
        <f>VLOOKUP(A22,Preco.Unitario!$A$4:$G$104,4,FALSE)</f>
        <v>H</v>
      </c>
      <c r="E22" s="78">
        <f t="shared" ref="E22:E23" si="1">$D$6</f>
        <v>1.5</v>
      </c>
      <c r="F22" s="79">
        <f>VLOOKUP(A22,Preco.Unitario!$A$4:$G$104,7,FALSE)</f>
        <v>0</v>
      </c>
      <c r="G22" s="79">
        <f t="shared" ref="G22:G24" si="2">E22*F22</f>
        <v>0</v>
      </c>
      <c r="H22" s="39"/>
      <c r="I22" s="39"/>
      <c r="J22" s="39"/>
      <c r="K22" s="39"/>
      <c r="L22" s="39"/>
      <c r="M22" s="39"/>
      <c r="N22" s="39"/>
      <c r="O22" s="39"/>
      <c r="P22" s="39"/>
      <c r="Q22" s="39"/>
      <c r="R22" s="39"/>
      <c r="S22" s="39"/>
      <c r="T22" s="39"/>
      <c r="U22" s="39"/>
      <c r="V22" s="39"/>
      <c r="W22" s="39"/>
      <c r="X22" s="39"/>
      <c r="Y22" s="39"/>
      <c r="Z22" s="185"/>
    </row>
    <row r="23" spans="1:26" ht="12.75" customHeight="1" outlineLevel="1" x14ac:dyDescent="0.2">
      <c r="A23" s="75" t="s">
        <v>123</v>
      </c>
      <c r="B23" s="76" t="str">
        <f>VLOOKUP(A23,Preco.Unitario!$A$4:$G$104,2,FALSE)</f>
        <v>SABESP INSUMO</v>
      </c>
      <c r="C23" s="67" t="str">
        <f>VLOOKUP(A23,Preco.Unitario!$A$4:$G$104,3,FALSE)</f>
        <v>AJUDANTE</v>
      </c>
      <c r="D23" s="77" t="str">
        <f>VLOOKUP(A23,Preco.Unitario!$A$4:$G$104,4,FALSE)</f>
        <v>H</v>
      </c>
      <c r="E23" s="78">
        <f t="shared" si="1"/>
        <v>1.5</v>
      </c>
      <c r="F23" s="79">
        <f>VLOOKUP(A23,Preco.Unitario!$A$4:$G$104,7,FALSE)</f>
        <v>0</v>
      </c>
      <c r="G23" s="79">
        <f t="shared" si="2"/>
        <v>0</v>
      </c>
      <c r="H23" s="39"/>
      <c r="I23" s="39"/>
      <c r="J23" s="39"/>
      <c r="K23" s="39"/>
      <c r="L23" s="39"/>
      <c r="M23" s="39"/>
      <c r="N23" s="39"/>
      <c r="O23" s="39"/>
      <c r="P23" s="39"/>
      <c r="Q23" s="39"/>
      <c r="R23" s="39"/>
      <c r="S23" s="39"/>
      <c r="T23" s="39"/>
      <c r="U23" s="39"/>
      <c r="V23" s="39"/>
      <c r="W23" s="39"/>
      <c r="X23" s="39"/>
      <c r="Y23" s="39"/>
      <c r="Z23" s="185"/>
    </row>
    <row r="24" spans="1:26" ht="12.75" customHeight="1" outlineLevel="1" x14ac:dyDescent="0.2">
      <c r="A24" s="75" t="s">
        <v>114</v>
      </c>
      <c r="B24" s="76" t="str">
        <f>VLOOKUP(A24,Preco.Unitario!$A$4:$G$104,2,FALSE)</f>
        <v>SABESP INSUMO</v>
      </c>
      <c r="C24" s="67" t="str">
        <f>VLOOKUP(A24,Preco.Unitario!$A$4:$G$104,3,FALSE)</f>
        <v>CAMINHÃO - CARROCERIA FIXA ABERTA DE MADEIRA COM CAPACIDADE 5 T *160CV - À DISPOSIÇÃO</v>
      </c>
      <c r="D24" s="77" t="str">
        <f>VLOOKUP(A24,Preco.Unitario!$A$4:$G$104,4,FALSE)</f>
        <v>H</v>
      </c>
      <c r="E24" s="78">
        <f>$D$7</f>
        <v>0.7</v>
      </c>
      <c r="F24" s="79">
        <f>VLOOKUP(A24,Preco.Unitario!$A$4:$G$104,7,FALSE)</f>
        <v>0</v>
      </c>
      <c r="G24" s="79">
        <f t="shared" si="2"/>
        <v>0</v>
      </c>
      <c r="H24" s="39"/>
      <c r="I24" s="39"/>
      <c r="J24" s="39"/>
      <c r="K24" s="39"/>
      <c r="L24" s="39"/>
      <c r="M24" s="39"/>
      <c r="N24" s="39"/>
      <c r="O24" s="39"/>
      <c r="P24" s="39"/>
      <c r="Q24" s="39"/>
      <c r="R24" s="39"/>
      <c r="S24" s="39"/>
      <c r="T24" s="39"/>
      <c r="U24" s="39"/>
      <c r="V24" s="39"/>
      <c r="W24" s="39"/>
      <c r="X24" s="39"/>
      <c r="Y24" s="39"/>
      <c r="Z24" s="185"/>
    </row>
    <row r="25" spans="1:26" ht="12.75" customHeight="1" outlineLevel="1" x14ac:dyDescent="0.2">
      <c r="A25" s="201">
        <v>5</v>
      </c>
      <c r="B25" s="195"/>
      <c r="C25" s="202" t="s">
        <v>151</v>
      </c>
      <c r="D25" s="198"/>
      <c r="E25" s="199"/>
      <c r="F25" s="79"/>
      <c r="G25" s="79"/>
      <c r="H25" s="39"/>
      <c r="I25" s="39"/>
      <c r="J25" s="39"/>
      <c r="K25" s="39"/>
      <c r="L25" s="39"/>
      <c r="M25" s="39"/>
      <c r="N25" s="39"/>
      <c r="O25" s="39"/>
      <c r="P25" s="39"/>
      <c r="Q25" s="39"/>
      <c r="R25" s="39"/>
      <c r="S25" s="39"/>
      <c r="T25" s="39"/>
      <c r="U25" s="39"/>
      <c r="V25" s="39"/>
      <c r="W25" s="39"/>
      <c r="X25" s="39"/>
      <c r="Y25" s="39"/>
      <c r="Z25" s="185"/>
    </row>
    <row r="26" spans="1:26" ht="12.75" customHeight="1" outlineLevel="1" x14ac:dyDescent="0.2">
      <c r="A26" s="200">
        <v>70050001</v>
      </c>
      <c r="B26" s="76" t="str">
        <f>VLOOKUP(A26,Preco.Unitario!$A$4:$G$104,2,FALSE)</f>
        <v>SABESP</v>
      </c>
      <c r="C26" s="67" t="str">
        <f>VLOOKUP(A26,Preco.Unitario!$A$4:$G$104,3,FALSE)</f>
        <v>ESGOTAMENTO COM BOMBAS DE SUPERFÍCIE OU SUBMERSAS</v>
      </c>
      <c r="D26" s="77" t="str">
        <f>VLOOKUP(A26,Preco.Unitario!$A$4:$G$104,4,FALSE)</f>
        <v>HPH</v>
      </c>
      <c r="E26" s="78">
        <v>0.5</v>
      </c>
      <c r="F26" s="79">
        <f>VLOOKUP(A26,Preco.Unitario!$A$4:$G$104,7,FALSE)</f>
        <v>0</v>
      </c>
      <c r="G26" s="79">
        <f>E26*F26</f>
        <v>0</v>
      </c>
      <c r="H26" s="39"/>
      <c r="I26" s="39"/>
      <c r="J26" s="39"/>
      <c r="K26" s="39"/>
      <c r="L26" s="39"/>
      <c r="M26" s="39"/>
      <c r="N26" s="39"/>
      <c r="O26" s="39"/>
      <c r="P26" s="39"/>
      <c r="Q26" s="39"/>
      <c r="R26" s="39"/>
      <c r="S26" s="39"/>
      <c r="T26" s="39"/>
      <c r="U26" s="39"/>
      <c r="V26" s="39"/>
      <c r="W26" s="39"/>
      <c r="X26" s="39"/>
      <c r="Y26" s="39"/>
      <c r="Z26" s="185"/>
    </row>
    <row r="27" spans="1:26" ht="12.75" customHeight="1" outlineLevel="1" x14ac:dyDescent="0.2">
      <c r="A27" s="201">
        <v>6</v>
      </c>
      <c r="B27" s="195"/>
      <c r="C27" s="202" t="s">
        <v>152</v>
      </c>
      <c r="D27" s="198"/>
      <c r="E27" s="199"/>
      <c r="F27" s="79"/>
      <c r="G27" s="79"/>
      <c r="H27" s="39"/>
      <c r="I27" s="39"/>
      <c r="J27" s="39"/>
      <c r="K27" s="39"/>
      <c r="L27" s="39"/>
      <c r="M27" s="39"/>
      <c r="N27" s="39"/>
      <c r="O27" s="39"/>
      <c r="P27" s="39"/>
      <c r="Q27" s="39"/>
      <c r="R27" s="39"/>
      <c r="S27" s="39"/>
      <c r="T27" s="39"/>
      <c r="U27" s="39"/>
      <c r="V27" s="39"/>
      <c r="W27" s="39"/>
      <c r="X27" s="39"/>
      <c r="Y27" s="39"/>
      <c r="Z27" s="185"/>
    </row>
    <row r="28" spans="1:26" ht="12.75" customHeight="1" outlineLevel="1" x14ac:dyDescent="0.2">
      <c r="A28" s="200">
        <v>70010005</v>
      </c>
      <c r="B28" s="76" t="str">
        <f>VLOOKUP(A28,Preco.Unitario!$A$4:$G$104,2,FALSE)</f>
        <v>SABESP</v>
      </c>
      <c r="C28" s="67" t="str">
        <f>VLOOKUP(A28,Preco.Unitario!$A$4:$G$104,3,FALSE)</f>
        <v>CADASTRO DE REDES</v>
      </c>
      <c r="D28" s="77" t="str">
        <f>VLOOKUP(A28,Preco.Unitario!$A$4:$G$104,4,FALSE)</f>
        <v>m</v>
      </c>
      <c r="E28" s="82">
        <f>$D$5</f>
        <v>2</v>
      </c>
      <c r="F28" s="79">
        <f>VLOOKUP(A28,Preco.Unitario!$A$4:$G$104,7,FALSE)</f>
        <v>0</v>
      </c>
      <c r="G28" s="79">
        <f>E28*F28</f>
        <v>0</v>
      </c>
      <c r="H28" s="39"/>
      <c r="I28" s="39"/>
      <c r="J28" s="39"/>
      <c r="K28" s="39"/>
      <c r="L28" s="39"/>
      <c r="M28" s="39"/>
      <c r="N28" s="39"/>
      <c r="O28" s="39"/>
      <c r="P28" s="39"/>
      <c r="Q28" s="39"/>
      <c r="R28" s="39"/>
      <c r="S28" s="39"/>
      <c r="T28" s="39"/>
      <c r="U28" s="39"/>
      <c r="V28" s="39"/>
      <c r="W28" s="39"/>
      <c r="X28" s="39"/>
      <c r="Y28" s="39"/>
      <c r="Z28" s="185"/>
    </row>
    <row r="29" spans="1:26" ht="12.75" customHeight="1" x14ac:dyDescent="0.2">
      <c r="A29" s="203"/>
      <c r="B29" s="204"/>
      <c r="C29" s="451" t="s">
        <v>153</v>
      </c>
      <c r="D29" s="409"/>
      <c r="E29" s="409"/>
      <c r="F29" s="410"/>
      <c r="G29" s="205">
        <f>SUM(G11:G28)</f>
        <v>0</v>
      </c>
      <c r="H29" s="39"/>
      <c r="I29" s="39"/>
      <c r="J29" s="39"/>
      <c r="K29" s="39"/>
      <c r="L29" s="39"/>
      <c r="M29" s="39"/>
      <c r="N29" s="39"/>
      <c r="O29" s="39"/>
      <c r="P29" s="39"/>
      <c r="Q29" s="39"/>
      <c r="R29" s="39"/>
      <c r="S29" s="39"/>
      <c r="T29" s="39"/>
      <c r="U29" s="39"/>
      <c r="V29" s="39"/>
      <c r="W29" s="39"/>
      <c r="X29" s="39"/>
      <c r="Y29" s="39"/>
      <c r="Z29" s="185"/>
    </row>
    <row r="30" spans="1:26" ht="12.75" customHeight="1" x14ac:dyDescent="0.2">
      <c r="A30" s="90"/>
      <c r="B30" s="90"/>
      <c r="C30" s="39"/>
      <c r="D30" s="91"/>
      <c r="E30" s="39"/>
      <c r="F30" s="39"/>
      <c r="G30" s="39"/>
      <c r="H30" s="39"/>
      <c r="I30" s="39"/>
      <c r="J30" s="39"/>
      <c r="K30" s="39"/>
      <c r="L30" s="39"/>
      <c r="M30" s="39"/>
      <c r="N30" s="39"/>
      <c r="O30" s="39"/>
      <c r="P30" s="39"/>
      <c r="Q30" s="39"/>
      <c r="R30" s="39"/>
      <c r="S30" s="39"/>
      <c r="T30" s="39"/>
      <c r="U30" s="39"/>
      <c r="V30" s="39"/>
      <c r="W30" s="39"/>
      <c r="X30" s="39"/>
      <c r="Y30" s="39"/>
      <c r="Z30" s="185"/>
    </row>
    <row r="31" spans="1:26" ht="12.75" customHeight="1" x14ac:dyDescent="0.2">
      <c r="A31" s="90"/>
      <c r="B31" s="90"/>
      <c r="C31" s="39"/>
      <c r="D31" s="91"/>
      <c r="E31" s="39"/>
      <c r="F31" s="39"/>
      <c r="G31" s="39"/>
      <c r="H31" s="39"/>
      <c r="I31" s="39"/>
      <c r="J31" s="39"/>
      <c r="K31" s="39"/>
      <c r="L31" s="39"/>
      <c r="M31" s="39"/>
      <c r="N31" s="39"/>
      <c r="O31" s="39"/>
      <c r="P31" s="39"/>
      <c r="Q31" s="39"/>
      <c r="R31" s="39"/>
      <c r="S31" s="39"/>
      <c r="T31" s="39"/>
      <c r="U31" s="39"/>
      <c r="V31" s="39"/>
      <c r="W31" s="39"/>
      <c r="X31" s="39"/>
      <c r="Y31" s="39"/>
      <c r="Z31" s="185"/>
    </row>
    <row r="32" spans="1:26" ht="12.75" customHeight="1" x14ac:dyDescent="0.2">
      <c r="A32" s="90"/>
      <c r="B32" s="90"/>
      <c r="C32" s="39"/>
      <c r="D32" s="91"/>
      <c r="E32" s="39"/>
      <c r="F32" s="39"/>
      <c r="G32" s="39"/>
      <c r="H32" s="39"/>
      <c r="I32" s="39"/>
      <c r="J32" s="39"/>
      <c r="K32" s="39"/>
      <c r="L32" s="39"/>
      <c r="M32" s="39"/>
      <c r="N32" s="39"/>
      <c r="O32" s="39"/>
      <c r="P32" s="39"/>
      <c r="Q32" s="39"/>
      <c r="R32" s="39"/>
      <c r="S32" s="39"/>
      <c r="T32" s="39"/>
      <c r="U32" s="39"/>
      <c r="V32" s="39"/>
      <c r="W32" s="39"/>
      <c r="X32" s="39"/>
      <c r="Y32" s="39"/>
      <c r="Z32" s="185"/>
    </row>
    <row r="33" spans="1:26" ht="12.75" customHeight="1" x14ac:dyDescent="0.2">
      <c r="A33" s="90"/>
      <c r="B33" s="90"/>
      <c r="C33" s="39"/>
      <c r="D33" s="91"/>
      <c r="E33" s="39"/>
      <c r="F33" s="39"/>
      <c r="G33" s="39"/>
      <c r="H33" s="39"/>
      <c r="I33" s="39"/>
      <c r="J33" s="39"/>
      <c r="K33" s="39"/>
      <c r="L33" s="39"/>
      <c r="M33" s="39"/>
      <c r="N33" s="39"/>
      <c r="O33" s="39"/>
      <c r="P33" s="39"/>
      <c r="Q33" s="39"/>
      <c r="R33" s="39"/>
      <c r="S33" s="39"/>
      <c r="T33" s="39"/>
      <c r="U33" s="39"/>
      <c r="V33" s="39"/>
      <c r="W33" s="39"/>
      <c r="X33" s="39"/>
      <c r="Y33" s="39"/>
      <c r="Z33" s="185"/>
    </row>
    <row r="34" spans="1:26" ht="12.75" customHeight="1" x14ac:dyDescent="0.2">
      <c r="A34" s="90"/>
      <c r="B34" s="90"/>
      <c r="C34" s="39"/>
      <c r="D34" s="91"/>
      <c r="E34" s="39"/>
      <c r="F34" s="39"/>
      <c r="G34" s="39"/>
      <c r="H34" s="39"/>
      <c r="I34" s="39"/>
      <c r="J34" s="39"/>
      <c r="K34" s="39"/>
      <c r="L34" s="39"/>
      <c r="M34" s="39"/>
      <c r="N34" s="39"/>
      <c r="O34" s="39"/>
      <c r="P34" s="39"/>
      <c r="Q34" s="39"/>
      <c r="R34" s="39"/>
      <c r="S34" s="39"/>
      <c r="T34" s="39"/>
      <c r="U34" s="39"/>
      <c r="V34" s="39"/>
      <c r="W34" s="39"/>
      <c r="X34" s="39"/>
      <c r="Y34" s="39"/>
      <c r="Z34" s="185"/>
    </row>
    <row r="35" spans="1:26" ht="12.75" customHeight="1" x14ac:dyDescent="0.2">
      <c r="A35" s="90"/>
      <c r="B35" s="90"/>
      <c r="C35" s="39"/>
      <c r="D35" s="91"/>
      <c r="E35" s="39"/>
      <c r="F35" s="39"/>
      <c r="G35" s="39"/>
      <c r="H35" s="39"/>
      <c r="I35" s="39"/>
      <c r="J35" s="39"/>
      <c r="K35" s="39"/>
      <c r="L35" s="39"/>
      <c r="M35" s="39"/>
      <c r="N35" s="39"/>
      <c r="O35" s="39"/>
      <c r="P35" s="39"/>
      <c r="Q35" s="39"/>
      <c r="R35" s="39"/>
      <c r="S35" s="39"/>
      <c r="T35" s="39"/>
      <c r="U35" s="39"/>
      <c r="V35" s="39"/>
      <c r="W35" s="39"/>
      <c r="X35" s="39"/>
      <c r="Y35" s="39"/>
      <c r="Z35" s="185"/>
    </row>
    <row r="36" spans="1:26" ht="12.75" customHeight="1" x14ac:dyDescent="0.2">
      <c r="A36" s="90"/>
      <c r="B36" s="90"/>
      <c r="C36" s="39"/>
      <c r="D36" s="91"/>
      <c r="E36" s="39"/>
      <c r="F36" s="39"/>
      <c r="G36" s="39"/>
      <c r="H36" s="39"/>
      <c r="I36" s="39"/>
      <c r="J36" s="39"/>
      <c r="K36" s="39"/>
      <c r="L36" s="39"/>
      <c r="M36" s="39"/>
      <c r="N36" s="39"/>
      <c r="O36" s="39"/>
      <c r="P36" s="39"/>
      <c r="Q36" s="39"/>
      <c r="R36" s="39"/>
      <c r="S36" s="39"/>
      <c r="T36" s="39"/>
      <c r="U36" s="39"/>
      <c r="V36" s="39"/>
      <c r="W36" s="39"/>
      <c r="X36" s="39"/>
      <c r="Y36" s="39"/>
      <c r="Z36" s="185"/>
    </row>
    <row r="37" spans="1:26" ht="12.75" customHeight="1" x14ac:dyDescent="0.2">
      <c r="A37" s="90"/>
      <c r="B37" s="90"/>
      <c r="C37" s="39"/>
      <c r="D37" s="91"/>
      <c r="E37" s="39"/>
      <c r="F37" s="39"/>
      <c r="G37" s="39"/>
      <c r="H37" s="39"/>
      <c r="I37" s="39"/>
      <c r="J37" s="39"/>
      <c r="K37" s="39"/>
      <c r="L37" s="39"/>
      <c r="M37" s="39"/>
      <c r="N37" s="39"/>
      <c r="O37" s="39"/>
      <c r="P37" s="39"/>
      <c r="Q37" s="39"/>
      <c r="R37" s="39"/>
      <c r="S37" s="39"/>
      <c r="T37" s="39"/>
      <c r="U37" s="39"/>
      <c r="V37" s="39"/>
      <c r="W37" s="39"/>
      <c r="X37" s="39"/>
      <c r="Y37" s="39"/>
      <c r="Z37" s="185"/>
    </row>
    <row r="38" spans="1:26" ht="12.75" customHeight="1" x14ac:dyDescent="0.2">
      <c r="A38" s="90"/>
      <c r="B38" s="90"/>
      <c r="C38" s="39"/>
      <c r="D38" s="91"/>
      <c r="E38" s="39"/>
      <c r="F38" s="39"/>
      <c r="G38" s="39"/>
      <c r="H38" s="39"/>
      <c r="I38" s="39"/>
      <c r="J38" s="39"/>
      <c r="K38" s="39"/>
      <c r="L38" s="39"/>
      <c r="M38" s="39"/>
      <c r="N38" s="39"/>
      <c r="O38" s="39"/>
      <c r="P38" s="39"/>
      <c r="Q38" s="39"/>
      <c r="R38" s="39"/>
      <c r="S38" s="39"/>
      <c r="T38" s="39"/>
      <c r="U38" s="39"/>
      <c r="V38" s="39"/>
      <c r="W38" s="39"/>
      <c r="X38" s="39"/>
      <c r="Y38" s="39"/>
      <c r="Z38" s="185"/>
    </row>
    <row r="39" spans="1:26" ht="12.75" customHeight="1" x14ac:dyDescent="0.2">
      <c r="A39" s="90"/>
      <c r="B39" s="90"/>
      <c r="C39" s="39"/>
      <c r="D39" s="91"/>
      <c r="E39" s="39"/>
      <c r="F39" s="39"/>
      <c r="G39" s="39"/>
      <c r="H39" s="39"/>
      <c r="I39" s="39"/>
      <c r="J39" s="39"/>
      <c r="K39" s="39"/>
      <c r="L39" s="39"/>
      <c r="M39" s="39"/>
      <c r="N39" s="39"/>
      <c r="O39" s="39"/>
      <c r="P39" s="39"/>
      <c r="Q39" s="39"/>
      <c r="R39" s="39"/>
      <c r="S39" s="39"/>
      <c r="T39" s="39"/>
      <c r="U39" s="39"/>
      <c r="V39" s="39"/>
      <c r="W39" s="39"/>
      <c r="X39" s="39"/>
      <c r="Y39" s="39"/>
      <c r="Z39" s="185"/>
    </row>
    <row r="40" spans="1:26" ht="12.75" customHeight="1" x14ac:dyDescent="0.2">
      <c r="A40" s="90"/>
      <c r="B40" s="90"/>
      <c r="C40" s="39"/>
      <c r="D40" s="91"/>
      <c r="E40" s="39"/>
      <c r="F40" s="39"/>
      <c r="G40" s="39"/>
      <c r="H40" s="39"/>
      <c r="I40" s="39"/>
      <c r="J40" s="39"/>
      <c r="K40" s="39"/>
      <c r="L40" s="39"/>
      <c r="M40" s="39"/>
      <c r="N40" s="39"/>
      <c r="O40" s="39"/>
      <c r="P40" s="39"/>
      <c r="Q40" s="39"/>
      <c r="R40" s="39"/>
      <c r="S40" s="39"/>
      <c r="T40" s="39"/>
      <c r="U40" s="39"/>
      <c r="V40" s="39"/>
      <c r="W40" s="39"/>
      <c r="X40" s="39"/>
      <c r="Y40" s="39"/>
      <c r="Z40" s="185"/>
    </row>
    <row r="41" spans="1:26" ht="12.75" customHeight="1" x14ac:dyDescent="0.2">
      <c r="A41" s="90"/>
      <c r="B41" s="90"/>
      <c r="C41" s="39"/>
      <c r="D41" s="91"/>
      <c r="E41" s="39"/>
      <c r="F41" s="39"/>
      <c r="G41" s="39"/>
      <c r="H41" s="39"/>
      <c r="I41" s="39"/>
      <c r="J41" s="39"/>
      <c r="K41" s="39"/>
      <c r="L41" s="39"/>
      <c r="M41" s="39"/>
      <c r="N41" s="39"/>
      <c r="O41" s="39"/>
      <c r="P41" s="39"/>
      <c r="Q41" s="39"/>
      <c r="R41" s="39"/>
      <c r="S41" s="39"/>
      <c r="T41" s="39"/>
      <c r="U41" s="39"/>
      <c r="V41" s="39"/>
      <c r="W41" s="39"/>
      <c r="X41" s="39"/>
      <c r="Y41" s="39"/>
      <c r="Z41" s="185"/>
    </row>
    <row r="42" spans="1:26" ht="12.75" customHeight="1" x14ac:dyDescent="0.2">
      <c r="A42" s="90"/>
      <c r="B42" s="90"/>
      <c r="C42" s="39"/>
      <c r="D42" s="91"/>
      <c r="E42" s="39"/>
      <c r="F42" s="39"/>
      <c r="G42" s="39"/>
      <c r="H42" s="39"/>
      <c r="I42" s="39"/>
      <c r="J42" s="39"/>
      <c r="K42" s="39"/>
      <c r="L42" s="39"/>
      <c r="M42" s="39"/>
      <c r="N42" s="39"/>
      <c r="O42" s="39"/>
      <c r="P42" s="39"/>
      <c r="Q42" s="39"/>
      <c r="R42" s="39"/>
      <c r="S42" s="39"/>
      <c r="T42" s="39"/>
      <c r="U42" s="39"/>
      <c r="V42" s="39"/>
      <c r="W42" s="39"/>
      <c r="X42" s="39"/>
      <c r="Y42" s="39"/>
      <c r="Z42" s="185"/>
    </row>
    <row r="43" spans="1:26" ht="12.75" customHeight="1" x14ac:dyDescent="0.2">
      <c r="A43" s="90"/>
      <c r="B43" s="90"/>
      <c r="C43" s="39"/>
      <c r="D43" s="91"/>
      <c r="E43" s="39"/>
      <c r="F43" s="39"/>
      <c r="G43" s="39"/>
      <c r="H43" s="39"/>
      <c r="I43" s="39"/>
      <c r="J43" s="39"/>
      <c r="K43" s="39"/>
      <c r="L43" s="39"/>
      <c r="M43" s="39"/>
      <c r="N43" s="39"/>
      <c r="O43" s="39"/>
      <c r="P43" s="39"/>
      <c r="Q43" s="39"/>
      <c r="R43" s="39"/>
      <c r="S43" s="39"/>
      <c r="T43" s="39"/>
      <c r="U43" s="39"/>
      <c r="V43" s="39"/>
      <c r="W43" s="39"/>
      <c r="X43" s="39"/>
      <c r="Y43" s="39"/>
      <c r="Z43" s="185"/>
    </row>
    <row r="44" spans="1:26" ht="12.75" customHeight="1" x14ac:dyDescent="0.2">
      <c r="A44" s="90"/>
      <c r="B44" s="90"/>
      <c r="C44" s="39"/>
      <c r="D44" s="91"/>
      <c r="E44" s="39"/>
      <c r="F44" s="39"/>
      <c r="G44" s="39"/>
      <c r="H44" s="39"/>
      <c r="I44" s="39"/>
      <c r="J44" s="39"/>
      <c r="K44" s="39"/>
      <c r="L44" s="39"/>
      <c r="M44" s="39"/>
      <c r="N44" s="39"/>
      <c r="O44" s="39"/>
      <c r="P44" s="39"/>
      <c r="Q44" s="39"/>
      <c r="R44" s="39"/>
      <c r="S44" s="39"/>
      <c r="T44" s="39"/>
      <c r="U44" s="39"/>
      <c r="V44" s="39"/>
      <c r="W44" s="39"/>
      <c r="X44" s="39"/>
      <c r="Y44" s="39"/>
      <c r="Z44" s="185"/>
    </row>
    <row r="45" spans="1:26" ht="12.75" customHeight="1" x14ac:dyDescent="0.2">
      <c r="A45" s="90"/>
      <c r="B45" s="90"/>
      <c r="C45" s="39"/>
      <c r="D45" s="91"/>
      <c r="E45" s="39"/>
      <c r="F45" s="39"/>
      <c r="G45" s="39"/>
      <c r="H45" s="39"/>
      <c r="I45" s="39"/>
      <c r="J45" s="39"/>
      <c r="K45" s="39"/>
      <c r="L45" s="39"/>
      <c r="M45" s="39"/>
      <c r="N45" s="39"/>
      <c r="O45" s="39"/>
      <c r="P45" s="39"/>
      <c r="Q45" s="39"/>
      <c r="R45" s="39"/>
      <c r="S45" s="39"/>
      <c r="T45" s="39"/>
      <c r="U45" s="39"/>
      <c r="V45" s="39"/>
      <c r="W45" s="39"/>
      <c r="X45" s="39"/>
      <c r="Y45" s="39"/>
      <c r="Z45" s="185"/>
    </row>
    <row r="46" spans="1:26" ht="12.75" customHeight="1" x14ac:dyDescent="0.2">
      <c r="A46" s="90"/>
      <c r="B46" s="90"/>
      <c r="C46" s="39"/>
      <c r="D46" s="91"/>
      <c r="E46" s="39"/>
      <c r="F46" s="39"/>
      <c r="G46" s="39"/>
      <c r="H46" s="39"/>
      <c r="I46" s="39"/>
      <c r="J46" s="39"/>
      <c r="K46" s="39"/>
      <c r="L46" s="39"/>
      <c r="M46" s="39"/>
      <c r="N46" s="39"/>
      <c r="O46" s="39"/>
      <c r="P46" s="39"/>
      <c r="Q46" s="39"/>
      <c r="R46" s="39"/>
      <c r="S46" s="39"/>
      <c r="T46" s="39"/>
      <c r="U46" s="39"/>
      <c r="V46" s="39"/>
      <c r="W46" s="39"/>
      <c r="X46" s="39"/>
      <c r="Y46" s="39"/>
      <c r="Z46" s="185"/>
    </row>
    <row r="47" spans="1:26" ht="12.75" customHeight="1" x14ac:dyDescent="0.2">
      <c r="A47" s="90"/>
      <c r="B47" s="90"/>
      <c r="C47" s="39"/>
      <c r="D47" s="91"/>
      <c r="E47" s="39"/>
      <c r="F47" s="39"/>
      <c r="G47" s="39"/>
      <c r="H47" s="39"/>
      <c r="I47" s="39"/>
      <c r="J47" s="39"/>
      <c r="K47" s="39"/>
      <c r="L47" s="39"/>
      <c r="M47" s="39"/>
      <c r="N47" s="39"/>
      <c r="O47" s="39"/>
      <c r="P47" s="39"/>
      <c r="Q47" s="39"/>
      <c r="R47" s="39"/>
      <c r="S47" s="39"/>
      <c r="T47" s="39"/>
      <c r="U47" s="39"/>
      <c r="V47" s="39"/>
      <c r="W47" s="39"/>
      <c r="X47" s="39"/>
      <c r="Y47" s="39"/>
      <c r="Z47" s="185"/>
    </row>
    <row r="48" spans="1:26" ht="12.75" customHeight="1" x14ac:dyDescent="0.2">
      <c r="A48" s="90"/>
      <c r="B48" s="90"/>
      <c r="C48" s="39"/>
      <c r="D48" s="91"/>
      <c r="E48" s="39"/>
      <c r="F48" s="39"/>
      <c r="G48" s="39"/>
      <c r="H48" s="39"/>
      <c r="I48" s="39"/>
      <c r="J48" s="39"/>
      <c r="K48" s="39"/>
      <c r="L48" s="39"/>
      <c r="M48" s="39"/>
      <c r="N48" s="39"/>
      <c r="O48" s="39"/>
      <c r="P48" s="39"/>
      <c r="Q48" s="39"/>
      <c r="R48" s="39"/>
      <c r="S48" s="39"/>
      <c r="T48" s="39"/>
      <c r="U48" s="39"/>
      <c r="V48" s="39"/>
      <c r="W48" s="39"/>
      <c r="X48" s="39"/>
      <c r="Y48" s="39"/>
      <c r="Z48" s="185"/>
    </row>
    <row r="49" spans="1:26" ht="12.75" customHeight="1" x14ac:dyDescent="0.2">
      <c r="A49" s="90"/>
      <c r="B49" s="90"/>
      <c r="C49" s="39"/>
      <c r="D49" s="91"/>
      <c r="E49" s="39"/>
      <c r="F49" s="39"/>
      <c r="G49" s="39"/>
      <c r="H49" s="39"/>
      <c r="I49" s="39"/>
      <c r="J49" s="39"/>
      <c r="K49" s="39"/>
      <c r="L49" s="39"/>
      <c r="M49" s="39"/>
      <c r="N49" s="39"/>
      <c r="O49" s="39"/>
      <c r="P49" s="39"/>
      <c r="Q49" s="39"/>
      <c r="R49" s="39"/>
      <c r="S49" s="39"/>
      <c r="T49" s="39"/>
      <c r="U49" s="39"/>
      <c r="V49" s="39"/>
      <c r="W49" s="39"/>
      <c r="X49" s="39"/>
      <c r="Y49" s="39"/>
      <c r="Z49" s="185"/>
    </row>
    <row r="50" spans="1:26" ht="12.75" customHeight="1" x14ac:dyDescent="0.2">
      <c r="A50" s="90"/>
      <c r="B50" s="90"/>
      <c r="C50" s="39"/>
      <c r="D50" s="91"/>
      <c r="E50" s="39"/>
      <c r="F50" s="39"/>
      <c r="G50" s="39"/>
      <c r="H50" s="39"/>
      <c r="I50" s="39"/>
      <c r="J50" s="39"/>
      <c r="K50" s="39"/>
      <c r="L50" s="39"/>
      <c r="M50" s="39"/>
      <c r="N50" s="39"/>
      <c r="O50" s="39"/>
      <c r="P50" s="39"/>
      <c r="Q50" s="39"/>
      <c r="R50" s="39"/>
      <c r="S50" s="39"/>
      <c r="T50" s="39"/>
      <c r="U50" s="39"/>
      <c r="V50" s="39"/>
      <c r="W50" s="39"/>
      <c r="X50" s="39"/>
      <c r="Y50" s="39"/>
      <c r="Z50" s="185"/>
    </row>
    <row r="51" spans="1:26" ht="12.75" customHeight="1" x14ac:dyDescent="0.2">
      <c r="A51" s="90"/>
      <c r="B51" s="90"/>
      <c r="C51" s="39"/>
      <c r="D51" s="91"/>
      <c r="E51" s="39"/>
      <c r="F51" s="39"/>
      <c r="G51" s="39"/>
      <c r="H51" s="39"/>
      <c r="I51" s="39"/>
      <c r="J51" s="39"/>
      <c r="K51" s="39"/>
      <c r="L51" s="39"/>
      <c r="M51" s="39"/>
      <c r="N51" s="39"/>
      <c r="O51" s="39"/>
      <c r="P51" s="39"/>
      <c r="Q51" s="39"/>
      <c r="R51" s="39"/>
      <c r="S51" s="39"/>
      <c r="T51" s="39"/>
      <c r="U51" s="39"/>
      <c r="V51" s="39"/>
      <c r="W51" s="39"/>
      <c r="X51" s="39"/>
      <c r="Y51" s="39"/>
      <c r="Z51" s="185"/>
    </row>
    <row r="52" spans="1:26" ht="12.75" customHeight="1" x14ac:dyDescent="0.2">
      <c r="A52" s="90"/>
      <c r="B52" s="90"/>
      <c r="C52" s="39"/>
      <c r="D52" s="91"/>
      <c r="E52" s="39"/>
      <c r="F52" s="39"/>
      <c r="G52" s="39"/>
      <c r="H52" s="39"/>
      <c r="I52" s="39"/>
      <c r="J52" s="39"/>
      <c r="K52" s="39"/>
      <c r="L52" s="39"/>
      <c r="M52" s="39"/>
      <c r="N52" s="39"/>
      <c r="O52" s="39"/>
      <c r="P52" s="39"/>
      <c r="Q52" s="39"/>
      <c r="R52" s="39"/>
      <c r="S52" s="39"/>
      <c r="T52" s="39"/>
      <c r="U52" s="39"/>
      <c r="V52" s="39"/>
      <c r="W52" s="39"/>
      <c r="X52" s="39"/>
      <c r="Y52" s="39"/>
      <c r="Z52" s="185"/>
    </row>
    <row r="53" spans="1:26" ht="12.75" customHeight="1" x14ac:dyDescent="0.2">
      <c r="A53" s="90"/>
      <c r="B53" s="90"/>
      <c r="C53" s="39"/>
      <c r="D53" s="91"/>
      <c r="E53" s="39"/>
      <c r="F53" s="39"/>
      <c r="G53" s="39"/>
      <c r="H53" s="39"/>
      <c r="I53" s="39"/>
      <c r="J53" s="39"/>
      <c r="K53" s="39"/>
      <c r="L53" s="39"/>
      <c r="M53" s="39"/>
      <c r="N53" s="39"/>
      <c r="O53" s="39"/>
      <c r="P53" s="39"/>
      <c r="Q53" s="39"/>
      <c r="R53" s="39"/>
      <c r="S53" s="39"/>
      <c r="T53" s="39"/>
      <c r="U53" s="39"/>
      <c r="V53" s="39"/>
      <c r="W53" s="39"/>
      <c r="X53" s="39"/>
      <c r="Y53" s="39"/>
      <c r="Z53" s="185"/>
    </row>
    <row r="54" spans="1:26" ht="12.75" customHeight="1" x14ac:dyDescent="0.2">
      <c r="A54" s="90"/>
      <c r="B54" s="90"/>
      <c r="C54" s="39"/>
      <c r="D54" s="91"/>
      <c r="E54" s="39"/>
      <c r="F54" s="39"/>
      <c r="G54" s="39"/>
      <c r="H54" s="39"/>
      <c r="I54" s="39"/>
      <c r="J54" s="39"/>
      <c r="K54" s="39"/>
      <c r="L54" s="39"/>
      <c r="M54" s="39"/>
      <c r="N54" s="39"/>
      <c r="O54" s="39"/>
      <c r="P54" s="39"/>
      <c r="Q54" s="39"/>
      <c r="R54" s="39"/>
      <c r="S54" s="39"/>
      <c r="T54" s="39"/>
      <c r="U54" s="39"/>
      <c r="V54" s="39"/>
      <c r="W54" s="39"/>
      <c r="X54" s="39"/>
      <c r="Y54" s="39"/>
      <c r="Z54" s="185"/>
    </row>
    <row r="55" spans="1:26" ht="12.75" customHeight="1" x14ac:dyDescent="0.2">
      <c r="A55" s="90"/>
      <c r="B55" s="90"/>
      <c r="C55" s="39"/>
      <c r="D55" s="91"/>
      <c r="E55" s="39"/>
      <c r="F55" s="39"/>
      <c r="G55" s="39"/>
      <c r="H55" s="39"/>
      <c r="I55" s="39"/>
      <c r="J55" s="39"/>
      <c r="K55" s="39"/>
      <c r="L55" s="39"/>
      <c r="M55" s="39"/>
      <c r="N55" s="39"/>
      <c r="O55" s="39"/>
      <c r="P55" s="39"/>
      <c r="Q55" s="39"/>
      <c r="R55" s="39"/>
      <c r="S55" s="39"/>
      <c r="T55" s="39"/>
      <c r="U55" s="39"/>
      <c r="V55" s="39"/>
      <c r="W55" s="39"/>
      <c r="X55" s="39"/>
      <c r="Y55" s="39"/>
      <c r="Z55" s="185"/>
    </row>
    <row r="56" spans="1:26" ht="12.75" customHeight="1" x14ac:dyDescent="0.2">
      <c r="A56" s="90"/>
      <c r="B56" s="90"/>
      <c r="C56" s="39"/>
      <c r="D56" s="91"/>
      <c r="E56" s="39"/>
      <c r="F56" s="39"/>
      <c r="G56" s="39"/>
      <c r="H56" s="39"/>
      <c r="I56" s="39"/>
      <c r="J56" s="39"/>
      <c r="K56" s="39"/>
      <c r="L56" s="39"/>
      <c r="M56" s="39"/>
      <c r="N56" s="39"/>
      <c r="O56" s="39"/>
      <c r="P56" s="39"/>
      <c r="Q56" s="39"/>
      <c r="R56" s="39"/>
      <c r="S56" s="39"/>
      <c r="T56" s="39"/>
      <c r="U56" s="39"/>
      <c r="V56" s="39"/>
      <c r="W56" s="39"/>
      <c r="X56" s="39"/>
      <c r="Y56" s="39"/>
      <c r="Z56" s="185"/>
    </row>
    <row r="57" spans="1:26" ht="12.75" customHeight="1" x14ac:dyDescent="0.2">
      <c r="A57" s="90"/>
      <c r="B57" s="90"/>
      <c r="C57" s="39"/>
      <c r="D57" s="91"/>
      <c r="E57" s="39"/>
      <c r="F57" s="39"/>
      <c r="G57" s="39"/>
      <c r="H57" s="39"/>
      <c r="I57" s="39"/>
      <c r="J57" s="39"/>
      <c r="K57" s="39"/>
      <c r="L57" s="39"/>
      <c r="M57" s="39"/>
      <c r="N57" s="39"/>
      <c r="O57" s="39"/>
      <c r="P57" s="39"/>
      <c r="Q57" s="39"/>
      <c r="R57" s="39"/>
      <c r="S57" s="39"/>
      <c r="T57" s="39"/>
      <c r="U57" s="39"/>
      <c r="V57" s="39"/>
      <c r="W57" s="39"/>
      <c r="X57" s="39"/>
      <c r="Y57" s="39"/>
      <c r="Z57" s="185"/>
    </row>
    <row r="58" spans="1:26" ht="12.75" customHeight="1" x14ac:dyDescent="0.2">
      <c r="A58" s="90"/>
      <c r="B58" s="90"/>
      <c r="C58" s="39"/>
      <c r="D58" s="91"/>
      <c r="E58" s="39"/>
      <c r="F58" s="39"/>
      <c r="G58" s="39"/>
      <c r="H58" s="39"/>
      <c r="I58" s="39"/>
      <c r="J58" s="39"/>
      <c r="K58" s="39"/>
      <c r="L58" s="39"/>
      <c r="M58" s="39"/>
      <c r="N58" s="39"/>
      <c r="O58" s="39"/>
      <c r="P58" s="39"/>
      <c r="Q58" s="39"/>
      <c r="R58" s="39"/>
      <c r="S58" s="39"/>
      <c r="T58" s="39"/>
      <c r="U58" s="39"/>
      <c r="V58" s="39"/>
      <c r="W58" s="39"/>
      <c r="X58" s="39"/>
      <c r="Y58" s="39"/>
      <c r="Z58" s="185"/>
    </row>
    <row r="59" spans="1:26" ht="12.75" customHeight="1" x14ac:dyDescent="0.2">
      <c r="A59" s="90"/>
      <c r="B59" s="90"/>
      <c r="C59" s="39"/>
      <c r="D59" s="91"/>
      <c r="E59" s="39"/>
      <c r="F59" s="39"/>
      <c r="G59" s="39"/>
      <c r="H59" s="39"/>
      <c r="I59" s="39"/>
      <c r="J59" s="39"/>
      <c r="K59" s="39"/>
      <c r="L59" s="39"/>
      <c r="M59" s="39"/>
      <c r="N59" s="39"/>
      <c r="O59" s="39"/>
      <c r="P59" s="39"/>
      <c r="Q59" s="39"/>
      <c r="R59" s="39"/>
      <c r="S59" s="39"/>
      <c r="T59" s="39"/>
      <c r="U59" s="39"/>
      <c r="V59" s="39"/>
      <c r="W59" s="39"/>
      <c r="X59" s="39"/>
      <c r="Y59" s="39"/>
      <c r="Z59" s="185"/>
    </row>
    <row r="60" spans="1:26" ht="12.75" customHeight="1" x14ac:dyDescent="0.2">
      <c r="A60" s="90"/>
      <c r="B60" s="90"/>
      <c r="C60" s="39"/>
      <c r="D60" s="91"/>
      <c r="E60" s="39"/>
      <c r="F60" s="39"/>
      <c r="G60" s="39"/>
      <c r="H60" s="39"/>
      <c r="I60" s="39"/>
      <c r="J60" s="39"/>
      <c r="K60" s="39"/>
      <c r="L60" s="39"/>
      <c r="M60" s="39"/>
      <c r="N60" s="39"/>
      <c r="O60" s="39"/>
      <c r="P60" s="39"/>
      <c r="Q60" s="39"/>
      <c r="R60" s="39"/>
      <c r="S60" s="39"/>
      <c r="T60" s="39"/>
      <c r="U60" s="39"/>
      <c r="V60" s="39"/>
      <c r="W60" s="39"/>
      <c r="X60" s="39"/>
      <c r="Y60" s="39"/>
      <c r="Z60" s="185"/>
    </row>
    <row r="61" spans="1:26" ht="12.75" customHeight="1" x14ac:dyDescent="0.2">
      <c r="A61" s="90"/>
      <c r="B61" s="90"/>
      <c r="C61" s="39"/>
      <c r="D61" s="91"/>
      <c r="E61" s="39"/>
      <c r="F61" s="39"/>
      <c r="G61" s="39"/>
      <c r="H61" s="39"/>
      <c r="I61" s="39"/>
      <c r="J61" s="39"/>
      <c r="K61" s="39"/>
      <c r="L61" s="39"/>
      <c r="M61" s="39"/>
      <c r="N61" s="39"/>
      <c r="O61" s="39"/>
      <c r="P61" s="39"/>
      <c r="Q61" s="39"/>
      <c r="R61" s="39"/>
      <c r="S61" s="39"/>
      <c r="T61" s="39"/>
      <c r="U61" s="39"/>
      <c r="V61" s="39"/>
      <c r="W61" s="39"/>
      <c r="X61" s="39"/>
      <c r="Y61" s="39"/>
      <c r="Z61" s="185"/>
    </row>
    <row r="62" spans="1:26" ht="12.75" customHeight="1" x14ac:dyDescent="0.2">
      <c r="A62" s="90"/>
      <c r="B62" s="90"/>
      <c r="C62" s="39"/>
      <c r="D62" s="91"/>
      <c r="E62" s="39"/>
      <c r="F62" s="39"/>
      <c r="G62" s="39"/>
      <c r="H62" s="39"/>
      <c r="I62" s="39"/>
      <c r="J62" s="39"/>
      <c r="K62" s="39"/>
      <c r="L62" s="39"/>
      <c r="M62" s="39"/>
      <c r="N62" s="39"/>
      <c r="O62" s="39"/>
      <c r="P62" s="39"/>
      <c r="Q62" s="39"/>
      <c r="R62" s="39"/>
      <c r="S62" s="39"/>
      <c r="T62" s="39"/>
      <c r="U62" s="39"/>
      <c r="V62" s="39"/>
      <c r="W62" s="39"/>
      <c r="X62" s="39"/>
      <c r="Y62" s="39"/>
      <c r="Z62" s="185"/>
    </row>
    <row r="63" spans="1:26" ht="12.75" customHeight="1" x14ac:dyDescent="0.2">
      <c r="A63" s="90"/>
      <c r="B63" s="90"/>
      <c r="C63" s="39"/>
      <c r="D63" s="91"/>
      <c r="E63" s="39"/>
      <c r="F63" s="39"/>
      <c r="G63" s="39"/>
      <c r="H63" s="39"/>
      <c r="I63" s="39"/>
      <c r="J63" s="39"/>
      <c r="K63" s="39"/>
      <c r="L63" s="39"/>
      <c r="M63" s="39"/>
      <c r="N63" s="39"/>
      <c r="O63" s="39"/>
      <c r="P63" s="39"/>
      <c r="Q63" s="39"/>
      <c r="R63" s="39"/>
      <c r="S63" s="39"/>
      <c r="T63" s="39"/>
      <c r="U63" s="39"/>
      <c r="V63" s="39"/>
      <c r="W63" s="39"/>
      <c r="X63" s="39"/>
      <c r="Y63" s="39"/>
      <c r="Z63" s="185"/>
    </row>
    <row r="64" spans="1:26" ht="12.75" customHeight="1" x14ac:dyDescent="0.2">
      <c r="A64" s="90"/>
      <c r="B64" s="90"/>
      <c r="C64" s="39"/>
      <c r="D64" s="91"/>
      <c r="E64" s="39"/>
      <c r="F64" s="39"/>
      <c r="G64" s="39"/>
      <c r="H64" s="39"/>
      <c r="I64" s="39"/>
      <c r="J64" s="39"/>
      <c r="K64" s="39"/>
      <c r="L64" s="39"/>
      <c r="M64" s="39"/>
      <c r="N64" s="39"/>
      <c r="O64" s="39"/>
      <c r="P64" s="39"/>
      <c r="Q64" s="39"/>
      <c r="R64" s="39"/>
      <c r="S64" s="39"/>
      <c r="T64" s="39"/>
      <c r="U64" s="39"/>
      <c r="V64" s="39"/>
      <c r="W64" s="39"/>
      <c r="X64" s="39"/>
      <c r="Y64" s="39"/>
      <c r="Z64" s="185"/>
    </row>
    <row r="65" spans="1:26" ht="12.75" customHeight="1" x14ac:dyDescent="0.2">
      <c r="A65" s="90"/>
      <c r="B65" s="90"/>
      <c r="C65" s="39"/>
      <c r="D65" s="91"/>
      <c r="E65" s="39"/>
      <c r="F65" s="39"/>
      <c r="G65" s="39"/>
      <c r="H65" s="39"/>
      <c r="I65" s="39"/>
      <c r="J65" s="39"/>
      <c r="K65" s="39"/>
      <c r="L65" s="39"/>
      <c r="M65" s="39"/>
      <c r="N65" s="39"/>
      <c r="O65" s="39"/>
      <c r="P65" s="39"/>
      <c r="Q65" s="39"/>
      <c r="R65" s="39"/>
      <c r="S65" s="39"/>
      <c r="T65" s="39"/>
      <c r="U65" s="39"/>
      <c r="V65" s="39"/>
      <c r="W65" s="39"/>
      <c r="X65" s="39"/>
      <c r="Y65" s="39"/>
      <c r="Z65" s="185"/>
    </row>
    <row r="66" spans="1:26" ht="12.75" customHeight="1" x14ac:dyDescent="0.2">
      <c r="A66" s="90"/>
      <c r="B66" s="90"/>
      <c r="C66" s="39"/>
      <c r="D66" s="91"/>
      <c r="E66" s="39"/>
      <c r="F66" s="39"/>
      <c r="G66" s="39"/>
      <c r="H66" s="39"/>
      <c r="I66" s="39"/>
      <c r="J66" s="39"/>
      <c r="K66" s="39"/>
      <c r="L66" s="39"/>
      <c r="M66" s="39"/>
      <c r="N66" s="39"/>
      <c r="O66" s="39"/>
      <c r="P66" s="39"/>
      <c r="Q66" s="39"/>
      <c r="R66" s="39"/>
      <c r="S66" s="39"/>
      <c r="T66" s="39"/>
      <c r="U66" s="39"/>
      <c r="V66" s="39"/>
      <c r="W66" s="39"/>
      <c r="X66" s="39"/>
      <c r="Y66" s="39"/>
      <c r="Z66" s="185"/>
    </row>
    <row r="67" spans="1:26" ht="12.75" customHeight="1" x14ac:dyDescent="0.2">
      <c r="A67" s="90"/>
      <c r="B67" s="90"/>
      <c r="C67" s="39"/>
      <c r="D67" s="91"/>
      <c r="E67" s="39"/>
      <c r="F67" s="39"/>
      <c r="G67" s="39"/>
      <c r="H67" s="39"/>
      <c r="I67" s="39"/>
      <c r="J67" s="39"/>
      <c r="K67" s="39"/>
      <c r="L67" s="39"/>
      <c r="M67" s="39"/>
      <c r="N67" s="39"/>
      <c r="O67" s="39"/>
      <c r="P67" s="39"/>
      <c r="Q67" s="39"/>
      <c r="R67" s="39"/>
      <c r="S67" s="39"/>
      <c r="T67" s="39"/>
      <c r="U67" s="39"/>
      <c r="V67" s="39"/>
      <c r="W67" s="39"/>
      <c r="X67" s="39"/>
      <c r="Y67" s="39"/>
      <c r="Z67" s="185"/>
    </row>
    <row r="68" spans="1:26" ht="12.75" customHeight="1" x14ac:dyDescent="0.2">
      <c r="A68" s="90"/>
      <c r="B68" s="90"/>
      <c r="C68" s="39"/>
      <c r="D68" s="91"/>
      <c r="E68" s="39"/>
      <c r="F68" s="39"/>
      <c r="G68" s="39"/>
      <c r="H68" s="39"/>
      <c r="I68" s="39"/>
      <c r="J68" s="39"/>
      <c r="K68" s="39"/>
      <c r="L68" s="39"/>
      <c r="M68" s="39"/>
      <c r="N68" s="39"/>
      <c r="O68" s="39"/>
      <c r="P68" s="39"/>
      <c r="Q68" s="39"/>
      <c r="R68" s="39"/>
      <c r="S68" s="39"/>
      <c r="T68" s="39"/>
      <c r="U68" s="39"/>
      <c r="V68" s="39"/>
      <c r="W68" s="39"/>
      <c r="X68" s="39"/>
      <c r="Y68" s="39"/>
      <c r="Z68" s="185"/>
    </row>
    <row r="69" spans="1:26" ht="12.75" customHeight="1" x14ac:dyDescent="0.2">
      <c r="A69" s="90"/>
      <c r="B69" s="90"/>
      <c r="C69" s="39"/>
      <c r="D69" s="91"/>
      <c r="E69" s="39"/>
      <c r="F69" s="39"/>
      <c r="G69" s="39"/>
      <c r="H69" s="39"/>
      <c r="I69" s="39"/>
      <c r="J69" s="39"/>
      <c r="K69" s="39"/>
      <c r="L69" s="39"/>
      <c r="M69" s="39"/>
      <c r="N69" s="39"/>
      <c r="O69" s="39"/>
      <c r="P69" s="39"/>
      <c r="Q69" s="39"/>
      <c r="R69" s="39"/>
      <c r="S69" s="39"/>
      <c r="T69" s="39"/>
      <c r="U69" s="39"/>
      <c r="V69" s="39"/>
      <c r="W69" s="39"/>
      <c r="X69" s="39"/>
      <c r="Y69" s="39"/>
      <c r="Z69" s="185"/>
    </row>
    <row r="70" spans="1:26" ht="12.75" customHeight="1" x14ac:dyDescent="0.2">
      <c r="A70" s="90"/>
      <c r="B70" s="90"/>
      <c r="C70" s="39"/>
      <c r="D70" s="91"/>
      <c r="E70" s="39"/>
      <c r="F70" s="39"/>
      <c r="G70" s="39"/>
      <c r="H70" s="39"/>
      <c r="I70" s="39"/>
      <c r="J70" s="39"/>
      <c r="K70" s="39"/>
      <c r="L70" s="39"/>
      <c r="M70" s="39"/>
      <c r="N70" s="39"/>
      <c r="O70" s="39"/>
      <c r="P70" s="39"/>
      <c r="Q70" s="39"/>
      <c r="R70" s="39"/>
      <c r="S70" s="39"/>
      <c r="T70" s="39"/>
      <c r="U70" s="39"/>
      <c r="V70" s="39"/>
      <c r="W70" s="39"/>
      <c r="X70" s="39"/>
      <c r="Y70" s="39"/>
      <c r="Z70" s="185"/>
    </row>
    <row r="71" spans="1:26" ht="12.75" customHeight="1" x14ac:dyDescent="0.2">
      <c r="A71" s="90"/>
      <c r="B71" s="90"/>
      <c r="C71" s="39"/>
      <c r="D71" s="91"/>
      <c r="E71" s="39"/>
      <c r="F71" s="39"/>
      <c r="G71" s="39"/>
      <c r="H71" s="39"/>
      <c r="I71" s="39"/>
      <c r="J71" s="39"/>
      <c r="K71" s="39"/>
      <c r="L71" s="39"/>
      <c r="M71" s="39"/>
      <c r="N71" s="39"/>
      <c r="O71" s="39"/>
      <c r="P71" s="39"/>
      <c r="Q71" s="39"/>
      <c r="R71" s="39"/>
      <c r="S71" s="39"/>
      <c r="T71" s="39"/>
      <c r="U71" s="39"/>
      <c r="V71" s="39"/>
      <c r="W71" s="39"/>
      <c r="X71" s="39"/>
      <c r="Y71" s="39"/>
      <c r="Z71" s="185"/>
    </row>
    <row r="72" spans="1:26" ht="12.75" customHeight="1" x14ac:dyDescent="0.2">
      <c r="A72" s="90"/>
      <c r="B72" s="90"/>
      <c r="C72" s="39"/>
      <c r="D72" s="91"/>
      <c r="E72" s="39"/>
      <c r="F72" s="39"/>
      <c r="G72" s="39"/>
      <c r="H72" s="39"/>
      <c r="I72" s="39"/>
      <c r="J72" s="39"/>
      <c r="K72" s="39"/>
      <c r="L72" s="39"/>
      <c r="M72" s="39"/>
      <c r="N72" s="39"/>
      <c r="O72" s="39"/>
      <c r="P72" s="39"/>
      <c r="Q72" s="39"/>
      <c r="R72" s="39"/>
      <c r="S72" s="39"/>
      <c r="T72" s="39"/>
      <c r="U72" s="39"/>
      <c r="V72" s="39"/>
      <c r="W72" s="39"/>
      <c r="X72" s="39"/>
      <c r="Y72" s="39"/>
      <c r="Z72" s="185"/>
    </row>
    <row r="73" spans="1:26" ht="12.75" customHeight="1" x14ac:dyDescent="0.2">
      <c r="A73" s="90"/>
      <c r="B73" s="90"/>
      <c r="C73" s="39"/>
      <c r="D73" s="91"/>
      <c r="E73" s="39"/>
      <c r="F73" s="39"/>
      <c r="G73" s="39"/>
      <c r="H73" s="39"/>
      <c r="I73" s="39"/>
      <c r="J73" s="39"/>
      <c r="K73" s="39"/>
      <c r="L73" s="39"/>
      <c r="M73" s="39"/>
      <c r="N73" s="39"/>
      <c r="O73" s="39"/>
      <c r="P73" s="39"/>
      <c r="Q73" s="39"/>
      <c r="R73" s="39"/>
      <c r="S73" s="39"/>
      <c r="T73" s="39"/>
      <c r="U73" s="39"/>
      <c r="V73" s="39"/>
      <c r="W73" s="39"/>
      <c r="X73" s="39"/>
      <c r="Y73" s="39"/>
      <c r="Z73" s="185"/>
    </row>
    <row r="74" spans="1:26" ht="12.75" customHeight="1" x14ac:dyDescent="0.2">
      <c r="A74" s="90"/>
      <c r="B74" s="90"/>
      <c r="C74" s="39"/>
      <c r="D74" s="91"/>
      <c r="E74" s="39"/>
      <c r="F74" s="39"/>
      <c r="G74" s="39"/>
      <c r="H74" s="39"/>
      <c r="I74" s="39"/>
      <c r="J74" s="39"/>
      <c r="K74" s="39"/>
      <c r="L74" s="39"/>
      <c r="M74" s="39"/>
      <c r="N74" s="39"/>
      <c r="O74" s="39"/>
      <c r="P74" s="39"/>
      <c r="Q74" s="39"/>
      <c r="R74" s="39"/>
      <c r="S74" s="39"/>
      <c r="T74" s="39"/>
      <c r="U74" s="39"/>
      <c r="V74" s="39"/>
      <c r="W74" s="39"/>
      <c r="X74" s="39"/>
      <c r="Y74" s="39"/>
      <c r="Z74" s="185"/>
    </row>
    <row r="75" spans="1:26" ht="12.75" customHeight="1" x14ac:dyDescent="0.2">
      <c r="A75" s="90"/>
      <c r="B75" s="90"/>
      <c r="C75" s="39"/>
      <c r="D75" s="91"/>
      <c r="E75" s="39"/>
      <c r="F75" s="39"/>
      <c r="G75" s="39"/>
      <c r="H75" s="39"/>
      <c r="I75" s="39"/>
      <c r="J75" s="39"/>
      <c r="K75" s="39"/>
      <c r="L75" s="39"/>
      <c r="M75" s="39"/>
      <c r="N75" s="39"/>
      <c r="O75" s="39"/>
      <c r="P75" s="39"/>
      <c r="Q75" s="39"/>
      <c r="R75" s="39"/>
      <c r="S75" s="39"/>
      <c r="T75" s="39"/>
      <c r="U75" s="39"/>
      <c r="V75" s="39"/>
      <c r="W75" s="39"/>
      <c r="X75" s="39"/>
      <c r="Y75" s="39"/>
      <c r="Z75" s="185"/>
    </row>
    <row r="76" spans="1:26" ht="12.75" customHeight="1" x14ac:dyDescent="0.2">
      <c r="A76" s="90"/>
      <c r="B76" s="90"/>
      <c r="C76" s="39"/>
      <c r="D76" s="91"/>
      <c r="E76" s="39"/>
      <c r="F76" s="39"/>
      <c r="G76" s="39"/>
      <c r="H76" s="39"/>
      <c r="I76" s="39"/>
      <c r="J76" s="39"/>
      <c r="K76" s="39"/>
      <c r="L76" s="39"/>
      <c r="M76" s="39"/>
      <c r="N76" s="39"/>
      <c r="O76" s="39"/>
      <c r="P76" s="39"/>
      <c r="Q76" s="39"/>
      <c r="R76" s="39"/>
      <c r="S76" s="39"/>
      <c r="T76" s="39"/>
      <c r="U76" s="39"/>
      <c r="V76" s="39"/>
      <c r="W76" s="39"/>
      <c r="X76" s="39"/>
      <c r="Y76" s="39"/>
      <c r="Z76" s="185"/>
    </row>
    <row r="77" spans="1:26" ht="12.75" customHeight="1" x14ac:dyDescent="0.2">
      <c r="A77" s="90"/>
      <c r="B77" s="90"/>
      <c r="C77" s="39"/>
      <c r="D77" s="91"/>
      <c r="E77" s="39"/>
      <c r="F77" s="39"/>
      <c r="G77" s="39"/>
      <c r="H77" s="39"/>
      <c r="I77" s="39"/>
      <c r="J77" s="39"/>
      <c r="K77" s="39"/>
      <c r="L77" s="39"/>
      <c r="M77" s="39"/>
      <c r="N77" s="39"/>
      <c r="O77" s="39"/>
      <c r="P77" s="39"/>
      <c r="Q77" s="39"/>
      <c r="R77" s="39"/>
      <c r="S77" s="39"/>
      <c r="T77" s="39"/>
      <c r="U77" s="39"/>
      <c r="V77" s="39"/>
      <c r="W77" s="39"/>
      <c r="X77" s="39"/>
      <c r="Y77" s="39"/>
      <c r="Z77" s="185"/>
    </row>
    <row r="78" spans="1:26" ht="12.75" customHeight="1" x14ac:dyDescent="0.2">
      <c r="A78" s="90"/>
      <c r="B78" s="90"/>
      <c r="C78" s="39"/>
      <c r="D78" s="91"/>
      <c r="E78" s="39"/>
      <c r="F78" s="39"/>
      <c r="G78" s="39"/>
      <c r="H78" s="39"/>
      <c r="I78" s="39"/>
      <c r="J78" s="39"/>
      <c r="K78" s="39"/>
      <c r="L78" s="39"/>
      <c r="M78" s="39"/>
      <c r="N78" s="39"/>
      <c r="O78" s="39"/>
      <c r="P78" s="39"/>
      <c r="Q78" s="39"/>
      <c r="R78" s="39"/>
      <c r="S78" s="39"/>
      <c r="T78" s="39"/>
      <c r="U78" s="39"/>
      <c r="V78" s="39"/>
      <c r="W78" s="39"/>
      <c r="X78" s="39"/>
      <c r="Y78" s="39"/>
      <c r="Z78" s="185"/>
    </row>
    <row r="79" spans="1:26" ht="12.75" customHeight="1" x14ac:dyDescent="0.2">
      <c r="A79" s="90"/>
      <c r="B79" s="90"/>
      <c r="C79" s="39"/>
      <c r="D79" s="91"/>
      <c r="E79" s="39"/>
      <c r="F79" s="39"/>
      <c r="G79" s="39"/>
      <c r="H79" s="39"/>
      <c r="I79" s="39"/>
      <c r="J79" s="39"/>
      <c r="K79" s="39"/>
      <c r="L79" s="39"/>
      <c r="M79" s="39"/>
      <c r="N79" s="39"/>
      <c r="O79" s="39"/>
      <c r="P79" s="39"/>
      <c r="Q79" s="39"/>
      <c r="R79" s="39"/>
      <c r="S79" s="39"/>
      <c r="T79" s="39"/>
      <c r="U79" s="39"/>
      <c r="V79" s="39"/>
      <c r="W79" s="39"/>
      <c r="X79" s="39"/>
      <c r="Y79" s="39"/>
      <c r="Z79" s="185"/>
    </row>
    <row r="80" spans="1:26" ht="12.75" customHeight="1" x14ac:dyDescent="0.2">
      <c r="A80" s="90"/>
      <c r="B80" s="90"/>
      <c r="C80" s="39"/>
      <c r="D80" s="91"/>
      <c r="E80" s="39"/>
      <c r="F80" s="39"/>
      <c r="G80" s="39"/>
      <c r="H80" s="39"/>
      <c r="I80" s="39"/>
      <c r="J80" s="39"/>
      <c r="K80" s="39"/>
      <c r="L80" s="39"/>
      <c r="M80" s="39"/>
      <c r="N80" s="39"/>
      <c r="O80" s="39"/>
      <c r="P80" s="39"/>
      <c r="Q80" s="39"/>
      <c r="R80" s="39"/>
      <c r="S80" s="39"/>
      <c r="T80" s="39"/>
      <c r="U80" s="39"/>
      <c r="V80" s="39"/>
      <c r="W80" s="39"/>
      <c r="X80" s="39"/>
      <c r="Y80" s="39"/>
      <c r="Z80" s="185"/>
    </row>
    <row r="81" spans="1:26" ht="12.75" customHeight="1" x14ac:dyDescent="0.2">
      <c r="A81" s="90"/>
      <c r="B81" s="90"/>
      <c r="C81" s="39"/>
      <c r="D81" s="91"/>
      <c r="E81" s="39"/>
      <c r="F81" s="39"/>
      <c r="G81" s="39"/>
      <c r="H81" s="39"/>
      <c r="I81" s="39"/>
      <c r="J81" s="39"/>
      <c r="K81" s="39"/>
      <c r="L81" s="39"/>
      <c r="M81" s="39"/>
      <c r="N81" s="39"/>
      <c r="O81" s="39"/>
      <c r="P81" s="39"/>
      <c r="Q81" s="39"/>
      <c r="R81" s="39"/>
      <c r="S81" s="39"/>
      <c r="T81" s="39"/>
      <c r="U81" s="39"/>
      <c r="V81" s="39"/>
      <c r="W81" s="39"/>
      <c r="X81" s="39"/>
      <c r="Y81" s="39"/>
      <c r="Z81" s="185"/>
    </row>
    <row r="82" spans="1:26" ht="12.75" customHeight="1" x14ac:dyDescent="0.2">
      <c r="A82" s="90"/>
      <c r="B82" s="90"/>
      <c r="C82" s="39"/>
      <c r="D82" s="91"/>
      <c r="E82" s="39"/>
      <c r="F82" s="39"/>
      <c r="G82" s="39"/>
      <c r="H82" s="39"/>
      <c r="I82" s="39"/>
      <c r="J82" s="39"/>
      <c r="K82" s="39"/>
      <c r="L82" s="39"/>
      <c r="M82" s="39"/>
      <c r="N82" s="39"/>
      <c r="O82" s="39"/>
      <c r="P82" s="39"/>
      <c r="Q82" s="39"/>
      <c r="R82" s="39"/>
      <c r="S82" s="39"/>
      <c r="T82" s="39"/>
      <c r="U82" s="39"/>
      <c r="V82" s="39"/>
      <c r="W82" s="39"/>
      <c r="X82" s="39"/>
      <c r="Y82" s="39"/>
      <c r="Z82" s="185"/>
    </row>
    <row r="83" spans="1:26" ht="12.75" customHeight="1" x14ac:dyDescent="0.2">
      <c r="A83" s="90"/>
      <c r="B83" s="90"/>
      <c r="C83" s="39"/>
      <c r="D83" s="91"/>
      <c r="E83" s="39"/>
      <c r="F83" s="39"/>
      <c r="G83" s="39"/>
      <c r="H83" s="39"/>
      <c r="I83" s="39"/>
      <c r="J83" s="39"/>
      <c r="K83" s="39"/>
      <c r="L83" s="39"/>
      <c r="M83" s="39"/>
      <c r="N83" s="39"/>
      <c r="O83" s="39"/>
      <c r="P83" s="39"/>
      <c r="Q83" s="39"/>
      <c r="R83" s="39"/>
      <c r="S83" s="39"/>
      <c r="T83" s="39"/>
      <c r="U83" s="39"/>
      <c r="V83" s="39"/>
      <c r="W83" s="39"/>
      <c r="X83" s="39"/>
      <c r="Y83" s="39"/>
      <c r="Z83" s="185"/>
    </row>
    <row r="84" spans="1:26" ht="12.75" customHeight="1" x14ac:dyDescent="0.2">
      <c r="A84" s="90"/>
      <c r="B84" s="90"/>
      <c r="C84" s="39"/>
      <c r="D84" s="91"/>
      <c r="E84" s="39"/>
      <c r="F84" s="39"/>
      <c r="G84" s="39"/>
      <c r="H84" s="39"/>
      <c r="I84" s="39"/>
      <c r="J84" s="39"/>
      <c r="K84" s="39"/>
      <c r="L84" s="39"/>
      <c r="M84" s="39"/>
      <c r="N84" s="39"/>
      <c r="O84" s="39"/>
      <c r="P84" s="39"/>
      <c r="Q84" s="39"/>
      <c r="R84" s="39"/>
      <c r="S84" s="39"/>
      <c r="T84" s="39"/>
      <c r="U84" s="39"/>
      <c r="V84" s="39"/>
      <c r="W84" s="39"/>
      <c r="X84" s="39"/>
      <c r="Y84" s="39"/>
      <c r="Z84" s="185"/>
    </row>
    <row r="85" spans="1:26" ht="12.75" customHeight="1" x14ac:dyDescent="0.2">
      <c r="A85" s="90"/>
      <c r="B85" s="90"/>
      <c r="C85" s="39"/>
      <c r="D85" s="91"/>
      <c r="E85" s="39"/>
      <c r="F85" s="39"/>
      <c r="G85" s="39"/>
      <c r="H85" s="39"/>
      <c r="I85" s="39"/>
      <c r="J85" s="39"/>
      <c r="K85" s="39"/>
      <c r="L85" s="39"/>
      <c r="M85" s="39"/>
      <c r="N85" s="39"/>
      <c r="O85" s="39"/>
      <c r="P85" s="39"/>
      <c r="Q85" s="39"/>
      <c r="R85" s="39"/>
      <c r="S85" s="39"/>
      <c r="T85" s="39"/>
      <c r="U85" s="39"/>
      <c r="V85" s="39"/>
      <c r="W85" s="39"/>
      <c r="X85" s="39"/>
      <c r="Y85" s="39"/>
      <c r="Z85" s="185"/>
    </row>
    <row r="86" spans="1:26" ht="12.75" customHeight="1" x14ac:dyDescent="0.2">
      <c r="A86" s="90"/>
      <c r="B86" s="90"/>
      <c r="C86" s="39"/>
      <c r="D86" s="91"/>
      <c r="E86" s="39"/>
      <c r="F86" s="39"/>
      <c r="G86" s="39"/>
      <c r="H86" s="39"/>
      <c r="I86" s="39"/>
      <c r="J86" s="39"/>
      <c r="K86" s="39"/>
      <c r="L86" s="39"/>
      <c r="M86" s="39"/>
      <c r="N86" s="39"/>
      <c r="O86" s="39"/>
      <c r="P86" s="39"/>
      <c r="Q86" s="39"/>
      <c r="R86" s="39"/>
      <c r="S86" s="39"/>
      <c r="T86" s="39"/>
      <c r="U86" s="39"/>
      <c r="V86" s="39"/>
      <c r="W86" s="39"/>
      <c r="X86" s="39"/>
      <c r="Y86" s="39"/>
      <c r="Z86" s="185"/>
    </row>
    <row r="87" spans="1:26" ht="12.75" customHeight="1" x14ac:dyDescent="0.2">
      <c r="A87" s="90"/>
      <c r="B87" s="90"/>
      <c r="C87" s="39"/>
      <c r="D87" s="91"/>
      <c r="E87" s="39"/>
      <c r="F87" s="39"/>
      <c r="G87" s="39"/>
      <c r="H87" s="39"/>
      <c r="I87" s="39"/>
      <c r="J87" s="39"/>
      <c r="K87" s="39"/>
      <c r="L87" s="39"/>
      <c r="M87" s="39"/>
      <c r="N87" s="39"/>
      <c r="O87" s="39"/>
      <c r="P87" s="39"/>
      <c r="Q87" s="39"/>
      <c r="R87" s="39"/>
      <c r="S87" s="39"/>
      <c r="T87" s="39"/>
      <c r="U87" s="39"/>
      <c r="V87" s="39"/>
      <c r="W87" s="39"/>
      <c r="X87" s="39"/>
      <c r="Y87" s="39"/>
      <c r="Z87" s="185"/>
    </row>
    <row r="88" spans="1:26" ht="12.75" customHeight="1" x14ac:dyDescent="0.2">
      <c r="A88" s="90"/>
      <c r="B88" s="90"/>
      <c r="C88" s="39"/>
      <c r="D88" s="91"/>
      <c r="E88" s="39"/>
      <c r="F88" s="39"/>
      <c r="G88" s="39"/>
      <c r="H88" s="39"/>
      <c r="I88" s="39"/>
      <c r="J88" s="39"/>
      <c r="K88" s="39"/>
      <c r="L88" s="39"/>
      <c r="M88" s="39"/>
      <c r="N88" s="39"/>
      <c r="O88" s="39"/>
      <c r="P88" s="39"/>
      <c r="Q88" s="39"/>
      <c r="R88" s="39"/>
      <c r="S88" s="39"/>
      <c r="T88" s="39"/>
      <c r="U88" s="39"/>
      <c r="V88" s="39"/>
      <c r="W88" s="39"/>
      <c r="X88" s="39"/>
      <c r="Y88" s="39"/>
      <c r="Z88" s="185"/>
    </row>
    <row r="89" spans="1:26" ht="12.75" customHeight="1" x14ac:dyDescent="0.2">
      <c r="A89" s="90"/>
      <c r="B89" s="90"/>
      <c r="C89" s="39"/>
      <c r="D89" s="91"/>
      <c r="E89" s="39"/>
      <c r="F89" s="39"/>
      <c r="G89" s="39"/>
      <c r="H89" s="39"/>
      <c r="I89" s="39"/>
      <c r="J89" s="39"/>
      <c r="K89" s="39"/>
      <c r="L89" s="39"/>
      <c r="M89" s="39"/>
      <c r="N89" s="39"/>
      <c r="O89" s="39"/>
      <c r="P89" s="39"/>
      <c r="Q89" s="39"/>
      <c r="R89" s="39"/>
      <c r="S89" s="39"/>
      <c r="T89" s="39"/>
      <c r="U89" s="39"/>
      <c r="V89" s="39"/>
      <c r="W89" s="39"/>
      <c r="X89" s="39"/>
      <c r="Y89" s="39"/>
      <c r="Z89" s="185"/>
    </row>
    <row r="90" spans="1:26" ht="12.75" customHeight="1" x14ac:dyDescent="0.2">
      <c r="A90" s="90"/>
      <c r="B90" s="90"/>
      <c r="C90" s="39"/>
      <c r="D90" s="91"/>
      <c r="E90" s="39"/>
      <c r="F90" s="39"/>
      <c r="G90" s="39"/>
      <c r="H90" s="39"/>
      <c r="I90" s="39"/>
      <c r="J90" s="39"/>
      <c r="K90" s="39"/>
      <c r="L90" s="39"/>
      <c r="M90" s="39"/>
      <c r="N90" s="39"/>
      <c r="O90" s="39"/>
      <c r="P90" s="39"/>
      <c r="Q90" s="39"/>
      <c r="R90" s="39"/>
      <c r="S90" s="39"/>
      <c r="T90" s="39"/>
      <c r="U90" s="39"/>
      <c r="V90" s="39"/>
      <c r="W90" s="39"/>
      <c r="X90" s="39"/>
      <c r="Y90" s="39"/>
      <c r="Z90" s="185"/>
    </row>
    <row r="91" spans="1:26" ht="12.75" customHeight="1" x14ac:dyDescent="0.2">
      <c r="A91" s="90"/>
      <c r="B91" s="90"/>
      <c r="C91" s="39"/>
      <c r="D91" s="91"/>
      <c r="E91" s="39"/>
      <c r="F91" s="39"/>
      <c r="G91" s="39"/>
      <c r="H91" s="39"/>
      <c r="I91" s="39"/>
      <c r="J91" s="39"/>
      <c r="K91" s="39"/>
      <c r="L91" s="39"/>
      <c r="M91" s="39"/>
      <c r="N91" s="39"/>
      <c r="O91" s="39"/>
      <c r="P91" s="39"/>
      <c r="Q91" s="39"/>
      <c r="R91" s="39"/>
      <c r="S91" s="39"/>
      <c r="T91" s="39"/>
      <c r="U91" s="39"/>
      <c r="V91" s="39"/>
      <c r="W91" s="39"/>
      <c r="X91" s="39"/>
      <c r="Y91" s="39"/>
      <c r="Z91" s="185"/>
    </row>
    <row r="92" spans="1:26" ht="12.75" customHeight="1" x14ac:dyDescent="0.2">
      <c r="A92" s="90"/>
      <c r="B92" s="90"/>
      <c r="C92" s="39"/>
      <c r="D92" s="91"/>
      <c r="E92" s="39"/>
      <c r="F92" s="39"/>
      <c r="G92" s="39"/>
      <c r="H92" s="39"/>
      <c r="I92" s="39"/>
      <c r="J92" s="39"/>
      <c r="K92" s="39"/>
      <c r="L92" s="39"/>
      <c r="M92" s="39"/>
      <c r="N92" s="39"/>
      <c r="O92" s="39"/>
      <c r="P92" s="39"/>
      <c r="Q92" s="39"/>
      <c r="R92" s="39"/>
      <c r="S92" s="39"/>
      <c r="T92" s="39"/>
      <c r="U92" s="39"/>
      <c r="V92" s="39"/>
      <c r="W92" s="39"/>
      <c r="X92" s="39"/>
      <c r="Y92" s="39"/>
      <c r="Z92" s="185"/>
    </row>
    <row r="93" spans="1:26" ht="12.75" customHeight="1" x14ac:dyDescent="0.2">
      <c r="A93" s="90"/>
      <c r="B93" s="90"/>
      <c r="C93" s="39"/>
      <c r="D93" s="91"/>
      <c r="E93" s="39"/>
      <c r="F93" s="39"/>
      <c r="G93" s="39"/>
      <c r="H93" s="39"/>
      <c r="I93" s="39"/>
      <c r="J93" s="39"/>
      <c r="K93" s="39"/>
      <c r="L93" s="39"/>
      <c r="M93" s="39"/>
      <c r="N93" s="39"/>
      <c r="O93" s="39"/>
      <c r="P93" s="39"/>
      <c r="Q93" s="39"/>
      <c r="R93" s="39"/>
      <c r="S93" s="39"/>
      <c r="T93" s="39"/>
      <c r="U93" s="39"/>
      <c r="V93" s="39"/>
      <c r="W93" s="39"/>
      <c r="X93" s="39"/>
      <c r="Y93" s="39"/>
      <c r="Z93" s="185"/>
    </row>
    <row r="94" spans="1:26" ht="12.75" customHeight="1" x14ac:dyDescent="0.2">
      <c r="A94" s="90"/>
      <c r="B94" s="90"/>
      <c r="C94" s="39"/>
      <c r="D94" s="91"/>
      <c r="E94" s="39"/>
      <c r="F94" s="39"/>
      <c r="G94" s="39"/>
      <c r="H94" s="39"/>
      <c r="I94" s="39"/>
      <c r="J94" s="39"/>
      <c r="K94" s="39"/>
      <c r="L94" s="39"/>
      <c r="M94" s="39"/>
      <c r="N94" s="39"/>
      <c r="O94" s="39"/>
      <c r="P94" s="39"/>
      <c r="Q94" s="39"/>
      <c r="R94" s="39"/>
      <c r="S94" s="39"/>
      <c r="T94" s="39"/>
      <c r="U94" s="39"/>
      <c r="V94" s="39"/>
      <c r="W94" s="39"/>
      <c r="X94" s="39"/>
      <c r="Y94" s="39"/>
      <c r="Z94" s="185"/>
    </row>
    <row r="95" spans="1:26" ht="12.75" customHeight="1" x14ac:dyDescent="0.2">
      <c r="A95" s="90"/>
      <c r="B95" s="90"/>
      <c r="C95" s="39"/>
      <c r="D95" s="91"/>
      <c r="E95" s="39"/>
      <c r="F95" s="39"/>
      <c r="G95" s="39"/>
      <c r="H95" s="39"/>
      <c r="I95" s="39"/>
      <c r="J95" s="39"/>
      <c r="K95" s="39"/>
      <c r="L95" s="39"/>
      <c r="M95" s="39"/>
      <c r="N95" s="39"/>
      <c r="O95" s="39"/>
      <c r="P95" s="39"/>
      <c r="Q95" s="39"/>
      <c r="R95" s="39"/>
      <c r="S95" s="39"/>
      <c r="T95" s="39"/>
      <c r="U95" s="39"/>
      <c r="V95" s="39"/>
      <c r="W95" s="39"/>
      <c r="X95" s="39"/>
      <c r="Y95" s="39"/>
      <c r="Z95" s="185"/>
    </row>
    <row r="96" spans="1:26" ht="12.75" customHeight="1" x14ac:dyDescent="0.2">
      <c r="A96" s="90"/>
      <c r="B96" s="90"/>
      <c r="C96" s="39"/>
      <c r="D96" s="91"/>
      <c r="E96" s="39"/>
      <c r="F96" s="39"/>
      <c r="G96" s="39"/>
      <c r="H96" s="39"/>
      <c r="I96" s="39"/>
      <c r="J96" s="39"/>
      <c r="K96" s="39"/>
      <c r="L96" s="39"/>
      <c r="M96" s="39"/>
      <c r="N96" s="39"/>
      <c r="O96" s="39"/>
      <c r="P96" s="39"/>
      <c r="Q96" s="39"/>
      <c r="R96" s="39"/>
      <c r="S96" s="39"/>
      <c r="T96" s="39"/>
      <c r="U96" s="39"/>
      <c r="V96" s="39"/>
      <c r="W96" s="39"/>
      <c r="X96" s="39"/>
      <c r="Y96" s="39"/>
      <c r="Z96" s="185"/>
    </row>
    <row r="97" spans="1:26" ht="12.75" customHeight="1" x14ac:dyDescent="0.2">
      <c r="A97" s="90"/>
      <c r="B97" s="90"/>
      <c r="C97" s="39"/>
      <c r="D97" s="91"/>
      <c r="E97" s="39"/>
      <c r="F97" s="39"/>
      <c r="G97" s="39"/>
      <c r="H97" s="39"/>
      <c r="I97" s="39"/>
      <c r="J97" s="39"/>
      <c r="K97" s="39"/>
      <c r="L97" s="39"/>
      <c r="M97" s="39"/>
      <c r="N97" s="39"/>
      <c r="O97" s="39"/>
      <c r="P97" s="39"/>
      <c r="Q97" s="39"/>
      <c r="R97" s="39"/>
      <c r="S97" s="39"/>
      <c r="T97" s="39"/>
      <c r="U97" s="39"/>
      <c r="V97" s="39"/>
      <c r="W97" s="39"/>
      <c r="X97" s="39"/>
      <c r="Y97" s="39"/>
      <c r="Z97" s="185"/>
    </row>
    <row r="98" spans="1:26" ht="12.75" customHeight="1" x14ac:dyDescent="0.2">
      <c r="A98" s="90"/>
      <c r="B98" s="90"/>
      <c r="C98" s="39"/>
      <c r="D98" s="91"/>
      <c r="E98" s="39"/>
      <c r="F98" s="39"/>
      <c r="G98" s="39"/>
      <c r="H98" s="39"/>
      <c r="I98" s="39"/>
      <c r="J98" s="39"/>
      <c r="K98" s="39"/>
      <c r="L98" s="39"/>
      <c r="M98" s="39"/>
      <c r="N98" s="39"/>
      <c r="O98" s="39"/>
      <c r="P98" s="39"/>
      <c r="Q98" s="39"/>
      <c r="R98" s="39"/>
      <c r="S98" s="39"/>
      <c r="T98" s="39"/>
      <c r="U98" s="39"/>
      <c r="V98" s="39"/>
      <c r="W98" s="39"/>
      <c r="X98" s="39"/>
      <c r="Y98" s="39"/>
      <c r="Z98" s="185"/>
    </row>
    <row r="99" spans="1:26" ht="12.75" customHeight="1" x14ac:dyDescent="0.2">
      <c r="A99" s="90"/>
      <c r="B99" s="90"/>
      <c r="C99" s="39"/>
      <c r="D99" s="91"/>
      <c r="E99" s="39"/>
      <c r="F99" s="39"/>
      <c r="G99" s="39"/>
      <c r="H99" s="39"/>
      <c r="I99" s="39"/>
      <c r="J99" s="39"/>
      <c r="K99" s="39"/>
      <c r="L99" s="39"/>
      <c r="M99" s="39"/>
      <c r="N99" s="39"/>
      <c r="O99" s="39"/>
      <c r="P99" s="39"/>
      <c r="Q99" s="39"/>
      <c r="R99" s="39"/>
      <c r="S99" s="39"/>
      <c r="T99" s="39"/>
      <c r="U99" s="39"/>
      <c r="V99" s="39"/>
      <c r="W99" s="39"/>
      <c r="X99" s="39"/>
      <c r="Y99" s="39"/>
      <c r="Z99" s="185"/>
    </row>
    <row r="100" spans="1:26" ht="12.75" customHeight="1" x14ac:dyDescent="0.2">
      <c r="A100" s="90"/>
      <c r="B100" s="90"/>
      <c r="C100" s="39"/>
      <c r="D100" s="91"/>
      <c r="E100" s="39"/>
      <c r="F100" s="39"/>
      <c r="G100" s="39"/>
      <c r="H100" s="39"/>
      <c r="I100" s="39"/>
      <c r="J100" s="39"/>
      <c r="K100" s="39"/>
      <c r="L100" s="39"/>
      <c r="M100" s="39"/>
      <c r="N100" s="39"/>
      <c r="O100" s="39"/>
      <c r="P100" s="39"/>
      <c r="Q100" s="39"/>
      <c r="R100" s="39"/>
      <c r="S100" s="39"/>
      <c r="T100" s="39"/>
      <c r="U100" s="39"/>
      <c r="V100" s="39"/>
      <c r="W100" s="39"/>
      <c r="X100" s="39"/>
      <c r="Y100" s="39"/>
      <c r="Z100" s="185"/>
    </row>
    <row r="101" spans="1:26" ht="12.75" customHeight="1" x14ac:dyDescent="0.2">
      <c r="A101" s="90"/>
      <c r="B101" s="90"/>
      <c r="C101" s="39"/>
      <c r="D101" s="91"/>
      <c r="E101" s="39"/>
      <c r="F101" s="39"/>
      <c r="G101" s="39"/>
      <c r="H101" s="39"/>
      <c r="I101" s="39"/>
      <c r="J101" s="39"/>
      <c r="K101" s="39"/>
      <c r="L101" s="39"/>
      <c r="M101" s="39"/>
      <c r="N101" s="39"/>
      <c r="O101" s="39"/>
      <c r="P101" s="39"/>
      <c r="Q101" s="39"/>
      <c r="R101" s="39"/>
      <c r="S101" s="39"/>
      <c r="T101" s="39"/>
      <c r="U101" s="39"/>
      <c r="V101" s="39"/>
      <c r="W101" s="39"/>
      <c r="X101" s="39"/>
      <c r="Y101" s="39"/>
      <c r="Z101" s="185"/>
    </row>
    <row r="102" spans="1:26" ht="12.75" customHeight="1" x14ac:dyDescent="0.2">
      <c r="A102" s="90"/>
      <c r="B102" s="90"/>
      <c r="C102" s="39"/>
      <c r="D102" s="91"/>
      <c r="E102" s="39"/>
      <c r="F102" s="39"/>
      <c r="G102" s="39"/>
      <c r="H102" s="39"/>
      <c r="I102" s="39"/>
      <c r="J102" s="39"/>
      <c r="K102" s="39"/>
      <c r="L102" s="39"/>
      <c r="M102" s="39"/>
      <c r="N102" s="39"/>
      <c r="O102" s="39"/>
      <c r="P102" s="39"/>
      <c r="Q102" s="39"/>
      <c r="R102" s="39"/>
      <c r="S102" s="39"/>
      <c r="T102" s="39"/>
      <c r="U102" s="39"/>
      <c r="V102" s="39"/>
      <c r="W102" s="39"/>
      <c r="X102" s="39"/>
      <c r="Y102" s="39"/>
      <c r="Z102" s="185"/>
    </row>
    <row r="103" spans="1:26" ht="12.75" customHeight="1" x14ac:dyDescent="0.2">
      <c r="A103" s="90"/>
      <c r="B103" s="90"/>
      <c r="C103" s="39"/>
      <c r="D103" s="91"/>
      <c r="E103" s="39"/>
      <c r="F103" s="39"/>
      <c r="G103" s="39"/>
      <c r="H103" s="39"/>
      <c r="I103" s="39"/>
      <c r="J103" s="39"/>
      <c r="K103" s="39"/>
      <c r="L103" s="39"/>
      <c r="M103" s="39"/>
      <c r="N103" s="39"/>
      <c r="O103" s="39"/>
      <c r="P103" s="39"/>
      <c r="Q103" s="39"/>
      <c r="R103" s="39"/>
      <c r="S103" s="39"/>
      <c r="T103" s="39"/>
      <c r="U103" s="39"/>
      <c r="V103" s="39"/>
      <c r="W103" s="39"/>
      <c r="X103" s="39"/>
      <c r="Y103" s="39"/>
      <c r="Z103" s="185"/>
    </row>
    <row r="104" spans="1:26" ht="12.75" customHeight="1" x14ac:dyDescent="0.2">
      <c r="A104" s="90"/>
      <c r="B104" s="90"/>
      <c r="C104" s="39"/>
      <c r="D104" s="91"/>
      <c r="E104" s="39"/>
      <c r="F104" s="39"/>
      <c r="G104" s="39"/>
      <c r="H104" s="39"/>
      <c r="I104" s="39"/>
      <c r="J104" s="39"/>
      <c r="K104" s="39"/>
      <c r="L104" s="39"/>
      <c r="M104" s="39"/>
      <c r="N104" s="39"/>
      <c r="O104" s="39"/>
      <c r="P104" s="39"/>
      <c r="Q104" s="39"/>
      <c r="R104" s="39"/>
      <c r="S104" s="39"/>
      <c r="T104" s="39"/>
      <c r="U104" s="39"/>
      <c r="V104" s="39"/>
      <c r="W104" s="39"/>
      <c r="X104" s="39"/>
      <c r="Y104" s="39"/>
      <c r="Z104" s="185"/>
    </row>
    <row r="105" spans="1:26" ht="12.75" customHeight="1" x14ac:dyDescent="0.2">
      <c r="A105" s="90"/>
      <c r="B105" s="90"/>
      <c r="C105" s="39"/>
      <c r="D105" s="91"/>
      <c r="E105" s="39"/>
      <c r="F105" s="39"/>
      <c r="G105" s="39"/>
      <c r="H105" s="39"/>
      <c r="I105" s="39"/>
      <c r="J105" s="39"/>
      <c r="K105" s="39"/>
      <c r="L105" s="39"/>
      <c r="M105" s="39"/>
      <c r="N105" s="39"/>
      <c r="O105" s="39"/>
      <c r="P105" s="39"/>
      <c r="Q105" s="39"/>
      <c r="R105" s="39"/>
      <c r="S105" s="39"/>
      <c r="T105" s="39"/>
      <c r="U105" s="39"/>
      <c r="V105" s="39"/>
      <c r="W105" s="39"/>
      <c r="X105" s="39"/>
      <c r="Y105" s="39"/>
      <c r="Z105" s="185"/>
    </row>
    <row r="106" spans="1:26" ht="12.75" customHeight="1" x14ac:dyDescent="0.2">
      <c r="A106" s="90"/>
      <c r="B106" s="90"/>
      <c r="C106" s="39"/>
      <c r="D106" s="91"/>
      <c r="E106" s="39"/>
      <c r="F106" s="39"/>
      <c r="G106" s="39"/>
      <c r="H106" s="39"/>
      <c r="I106" s="39"/>
      <c r="J106" s="39"/>
      <c r="K106" s="39"/>
      <c r="L106" s="39"/>
      <c r="M106" s="39"/>
      <c r="N106" s="39"/>
      <c r="O106" s="39"/>
      <c r="P106" s="39"/>
      <c r="Q106" s="39"/>
      <c r="R106" s="39"/>
      <c r="S106" s="39"/>
      <c r="T106" s="39"/>
      <c r="U106" s="39"/>
      <c r="V106" s="39"/>
      <c r="W106" s="39"/>
      <c r="X106" s="39"/>
      <c r="Y106" s="39"/>
      <c r="Z106" s="185"/>
    </row>
    <row r="107" spans="1:26" ht="12.75" customHeight="1" x14ac:dyDescent="0.2">
      <c r="A107" s="90"/>
      <c r="B107" s="90"/>
      <c r="C107" s="39"/>
      <c r="D107" s="91"/>
      <c r="E107" s="39"/>
      <c r="F107" s="39"/>
      <c r="G107" s="39"/>
      <c r="H107" s="39"/>
      <c r="I107" s="39"/>
      <c r="J107" s="39"/>
      <c r="K107" s="39"/>
      <c r="L107" s="39"/>
      <c r="M107" s="39"/>
      <c r="N107" s="39"/>
      <c r="O107" s="39"/>
      <c r="P107" s="39"/>
      <c r="Q107" s="39"/>
      <c r="R107" s="39"/>
      <c r="S107" s="39"/>
      <c r="T107" s="39"/>
      <c r="U107" s="39"/>
      <c r="V107" s="39"/>
      <c r="W107" s="39"/>
      <c r="X107" s="39"/>
      <c r="Y107" s="39"/>
      <c r="Z107" s="185"/>
    </row>
    <row r="108" spans="1:26" ht="12.75" customHeight="1" x14ac:dyDescent="0.2">
      <c r="A108" s="90"/>
      <c r="B108" s="90"/>
      <c r="C108" s="39"/>
      <c r="D108" s="91"/>
      <c r="E108" s="39"/>
      <c r="F108" s="39"/>
      <c r="G108" s="39"/>
      <c r="H108" s="39"/>
      <c r="I108" s="39"/>
      <c r="J108" s="39"/>
      <c r="K108" s="39"/>
      <c r="L108" s="39"/>
      <c r="M108" s="39"/>
      <c r="N108" s="39"/>
      <c r="O108" s="39"/>
      <c r="P108" s="39"/>
      <c r="Q108" s="39"/>
      <c r="R108" s="39"/>
      <c r="S108" s="39"/>
      <c r="T108" s="39"/>
      <c r="U108" s="39"/>
      <c r="V108" s="39"/>
      <c r="W108" s="39"/>
      <c r="X108" s="39"/>
      <c r="Y108" s="39"/>
      <c r="Z108" s="185"/>
    </row>
    <row r="109" spans="1:26" ht="12.75" customHeight="1" x14ac:dyDescent="0.2">
      <c r="A109" s="90"/>
      <c r="B109" s="90"/>
      <c r="C109" s="39"/>
      <c r="D109" s="91"/>
      <c r="E109" s="39"/>
      <c r="F109" s="39"/>
      <c r="G109" s="39"/>
      <c r="H109" s="39"/>
      <c r="I109" s="39"/>
      <c r="J109" s="39"/>
      <c r="K109" s="39"/>
      <c r="L109" s="39"/>
      <c r="M109" s="39"/>
      <c r="N109" s="39"/>
      <c r="O109" s="39"/>
      <c r="P109" s="39"/>
      <c r="Q109" s="39"/>
      <c r="R109" s="39"/>
      <c r="S109" s="39"/>
      <c r="T109" s="39"/>
      <c r="U109" s="39"/>
      <c r="V109" s="39"/>
      <c r="W109" s="39"/>
      <c r="X109" s="39"/>
      <c r="Y109" s="39"/>
      <c r="Z109" s="185"/>
    </row>
    <row r="110" spans="1:26" ht="12.75" customHeight="1" x14ac:dyDescent="0.2">
      <c r="A110" s="90"/>
      <c r="B110" s="90"/>
      <c r="C110" s="39"/>
      <c r="D110" s="91"/>
      <c r="E110" s="39"/>
      <c r="F110" s="39"/>
      <c r="G110" s="39"/>
      <c r="H110" s="39"/>
      <c r="I110" s="39"/>
      <c r="J110" s="39"/>
      <c r="K110" s="39"/>
      <c r="L110" s="39"/>
      <c r="M110" s="39"/>
      <c r="N110" s="39"/>
      <c r="O110" s="39"/>
      <c r="P110" s="39"/>
      <c r="Q110" s="39"/>
      <c r="R110" s="39"/>
      <c r="S110" s="39"/>
      <c r="T110" s="39"/>
      <c r="U110" s="39"/>
      <c r="V110" s="39"/>
      <c r="W110" s="39"/>
      <c r="X110" s="39"/>
      <c r="Y110" s="39"/>
      <c r="Z110" s="185"/>
    </row>
    <row r="111" spans="1:26" ht="12.75" customHeight="1" x14ac:dyDescent="0.2">
      <c r="A111" s="90"/>
      <c r="B111" s="90"/>
      <c r="C111" s="39"/>
      <c r="D111" s="91"/>
      <c r="E111" s="39"/>
      <c r="F111" s="39"/>
      <c r="G111" s="39"/>
      <c r="H111" s="39"/>
      <c r="I111" s="39"/>
      <c r="J111" s="39"/>
      <c r="K111" s="39"/>
      <c r="L111" s="39"/>
      <c r="M111" s="39"/>
      <c r="N111" s="39"/>
      <c r="O111" s="39"/>
      <c r="P111" s="39"/>
      <c r="Q111" s="39"/>
      <c r="R111" s="39"/>
      <c r="S111" s="39"/>
      <c r="T111" s="39"/>
      <c r="U111" s="39"/>
      <c r="V111" s="39"/>
      <c r="W111" s="39"/>
      <c r="X111" s="39"/>
      <c r="Y111" s="39"/>
      <c r="Z111" s="185"/>
    </row>
    <row r="112" spans="1:26" ht="12.75" customHeight="1" x14ac:dyDescent="0.2">
      <c r="A112" s="90"/>
      <c r="B112" s="90"/>
      <c r="C112" s="39"/>
      <c r="D112" s="91"/>
      <c r="E112" s="39"/>
      <c r="F112" s="39"/>
      <c r="G112" s="39"/>
      <c r="H112" s="39"/>
      <c r="I112" s="39"/>
      <c r="J112" s="39"/>
      <c r="K112" s="39"/>
      <c r="L112" s="39"/>
      <c r="M112" s="39"/>
      <c r="N112" s="39"/>
      <c r="O112" s="39"/>
      <c r="P112" s="39"/>
      <c r="Q112" s="39"/>
      <c r="R112" s="39"/>
      <c r="S112" s="39"/>
      <c r="T112" s="39"/>
      <c r="U112" s="39"/>
      <c r="V112" s="39"/>
      <c r="W112" s="39"/>
      <c r="X112" s="39"/>
      <c r="Y112" s="39"/>
      <c r="Z112" s="185"/>
    </row>
    <row r="113" spans="1:26" ht="12.75" customHeight="1" x14ac:dyDescent="0.2">
      <c r="A113" s="90"/>
      <c r="B113" s="90"/>
      <c r="C113" s="39"/>
      <c r="D113" s="91"/>
      <c r="E113" s="39"/>
      <c r="F113" s="39"/>
      <c r="G113" s="39"/>
      <c r="H113" s="39"/>
      <c r="I113" s="39"/>
      <c r="J113" s="39"/>
      <c r="K113" s="39"/>
      <c r="L113" s="39"/>
      <c r="M113" s="39"/>
      <c r="N113" s="39"/>
      <c r="O113" s="39"/>
      <c r="P113" s="39"/>
      <c r="Q113" s="39"/>
      <c r="R113" s="39"/>
      <c r="S113" s="39"/>
      <c r="T113" s="39"/>
      <c r="U113" s="39"/>
      <c r="V113" s="39"/>
      <c r="W113" s="39"/>
      <c r="X113" s="39"/>
      <c r="Y113" s="39"/>
      <c r="Z113" s="185"/>
    </row>
    <row r="114" spans="1:26" ht="12.75" customHeight="1" x14ac:dyDescent="0.2">
      <c r="A114" s="90"/>
      <c r="B114" s="90"/>
      <c r="C114" s="39"/>
      <c r="D114" s="91"/>
      <c r="E114" s="39"/>
      <c r="F114" s="39"/>
      <c r="G114" s="39"/>
      <c r="H114" s="39"/>
      <c r="I114" s="39"/>
      <c r="J114" s="39"/>
      <c r="K114" s="39"/>
      <c r="L114" s="39"/>
      <c r="M114" s="39"/>
      <c r="N114" s="39"/>
      <c r="O114" s="39"/>
      <c r="P114" s="39"/>
      <c r="Q114" s="39"/>
      <c r="R114" s="39"/>
      <c r="S114" s="39"/>
      <c r="T114" s="39"/>
      <c r="U114" s="39"/>
      <c r="V114" s="39"/>
      <c r="W114" s="39"/>
      <c r="X114" s="39"/>
      <c r="Y114" s="39"/>
      <c r="Z114" s="185"/>
    </row>
    <row r="115" spans="1:26" ht="12.75" customHeight="1" x14ac:dyDescent="0.2">
      <c r="A115" s="90"/>
      <c r="B115" s="90"/>
      <c r="C115" s="39"/>
      <c r="D115" s="91"/>
      <c r="E115" s="39"/>
      <c r="F115" s="39"/>
      <c r="G115" s="39"/>
      <c r="H115" s="39"/>
      <c r="I115" s="39"/>
      <c r="J115" s="39"/>
      <c r="K115" s="39"/>
      <c r="L115" s="39"/>
      <c r="M115" s="39"/>
      <c r="N115" s="39"/>
      <c r="O115" s="39"/>
      <c r="P115" s="39"/>
      <c r="Q115" s="39"/>
      <c r="R115" s="39"/>
      <c r="S115" s="39"/>
      <c r="T115" s="39"/>
      <c r="U115" s="39"/>
      <c r="V115" s="39"/>
      <c r="W115" s="39"/>
      <c r="X115" s="39"/>
      <c r="Y115" s="39"/>
      <c r="Z115" s="185"/>
    </row>
    <row r="116" spans="1:26" ht="12.75" customHeight="1" x14ac:dyDescent="0.2">
      <c r="A116" s="90"/>
      <c r="B116" s="90"/>
      <c r="C116" s="39"/>
      <c r="D116" s="91"/>
      <c r="E116" s="39"/>
      <c r="F116" s="39"/>
      <c r="G116" s="39"/>
      <c r="H116" s="39"/>
      <c r="I116" s="39"/>
      <c r="J116" s="39"/>
      <c r="K116" s="39"/>
      <c r="L116" s="39"/>
      <c r="M116" s="39"/>
      <c r="N116" s="39"/>
      <c r="O116" s="39"/>
      <c r="P116" s="39"/>
      <c r="Q116" s="39"/>
      <c r="R116" s="39"/>
      <c r="S116" s="39"/>
      <c r="T116" s="39"/>
      <c r="U116" s="39"/>
      <c r="V116" s="39"/>
      <c r="W116" s="39"/>
      <c r="X116" s="39"/>
      <c r="Y116" s="39"/>
      <c r="Z116" s="185"/>
    </row>
    <row r="117" spans="1:26" ht="12.75" customHeight="1" x14ac:dyDescent="0.2">
      <c r="A117" s="90"/>
      <c r="B117" s="90"/>
      <c r="C117" s="39"/>
      <c r="D117" s="91"/>
      <c r="E117" s="39"/>
      <c r="F117" s="39"/>
      <c r="G117" s="39"/>
      <c r="H117" s="39"/>
      <c r="I117" s="39"/>
      <c r="J117" s="39"/>
      <c r="K117" s="39"/>
      <c r="L117" s="39"/>
      <c r="M117" s="39"/>
      <c r="N117" s="39"/>
      <c r="O117" s="39"/>
      <c r="P117" s="39"/>
      <c r="Q117" s="39"/>
      <c r="R117" s="39"/>
      <c r="S117" s="39"/>
      <c r="T117" s="39"/>
      <c r="U117" s="39"/>
      <c r="V117" s="39"/>
      <c r="W117" s="39"/>
      <c r="X117" s="39"/>
      <c r="Y117" s="39"/>
      <c r="Z117" s="185"/>
    </row>
    <row r="118" spans="1:26" ht="12.75" customHeight="1" x14ac:dyDescent="0.2">
      <c r="A118" s="90"/>
      <c r="B118" s="90"/>
      <c r="C118" s="39"/>
      <c r="D118" s="91"/>
      <c r="E118" s="39"/>
      <c r="F118" s="39"/>
      <c r="G118" s="39"/>
      <c r="H118" s="39"/>
      <c r="I118" s="39"/>
      <c r="J118" s="39"/>
      <c r="K118" s="39"/>
      <c r="L118" s="39"/>
      <c r="M118" s="39"/>
      <c r="N118" s="39"/>
      <c r="O118" s="39"/>
      <c r="P118" s="39"/>
      <c r="Q118" s="39"/>
      <c r="R118" s="39"/>
      <c r="S118" s="39"/>
      <c r="T118" s="39"/>
      <c r="U118" s="39"/>
      <c r="V118" s="39"/>
      <c r="W118" s="39"/>
      <c r="X118" s="39"/>
      <c r="Y118" s="39"/>
      <c r="Z118" s="185"/>
    </row>
    <row r="119" spans="1:26" ht="12.75" customHeight="1" x14ac:dyDescent="0.2">
      <c r="A119" s="90"/>
      <c r="B119" s="90"/>
      <c r="C119" s="39"/>
      <c r="D119" s="91"/>
      <c r="E119" s="39"/>
      <c r="F119" s="39"/>
      <c r="G119" s="39"/>
      <c r="H119" s="39"/>
      <c r="I119" s="39"/>
      <c r="J119" s="39"/>
      <c r="K119" s="39"/>
      <c r="L119" s="39"/>
      <c r="M119" s="39"/>
      <c r="N119" s="39"/>
      <c r="O119" s="39"/>
      <c r="P119" s="39"/>
      <c r="Q119" s="39"/>
      <c r="R119" s="39"/>
      <c r="S119" s="39"/>
      <c r="T119" s="39"/>
      <c r="U119" s="39"/>
      <c r="V119" s="39"/>
      <c r="W119" s="39"/>
      <c r="X119" s="39"/>
      <c r="Y119" s="39"/>
      <c r="Z119" s="185"/>
    </row>
    <row r="120" spans="1:26" ht="12.75" customHeight="1" x14ac:dyDescent="0.2">
      <c r="A120" s="90"/>
      <c r="B120" s="90"/>
      <c r="C120" s="39"/>
      <c r="D120" s="91"/>
      <c r="E120" s="39"/>
      <c r="F120" s="39"/>
      <c r="G120" s="39"/>
      <c r="H120" s="39"/>
      <c r="I120" s="39"/>
      <c r="J120" s="39"/>
      <c r="K120" s="39"/>
      <c r="L120" s="39"/>
      <c r="M120" s="39"/>
      <c r="N120" s="39"/>
      <c r="O120" s="39"/>
      <c r="P120" s="39"/>
      <c r="Q120" s="39"/>
      <c r="R120" s="39"/>
      <c r="S120" s="39"/>
      <c r="T120" s="39"/>
      <c r="U120" s="39"/>
      <c r="V120" s="39"/>
      <c r="W120" s="39"/>
      <c r="X120" s="39"/>
      <c r="Y120" s="39"/>
      <c r="Z120" s="185"/>
    </row>
    <row r="121" spans="1:26" ht="12.75" customHeight="1" x14ac:dyDescent="0.2">
      <c r="A121" s="90"/>
      <c r="B121" s="90"/>
      <c r="C121" s="39"/>
      <c r="D121" s="91"/>
      <c r="E121" s="39"/>
      <c r="F121" s="39"/>
      <c r="G121" s="39"/>
      <c r="H121" s="39"/>
      <c r="I121" s="39"/>
      <c r="J121" s="39"/>
      <c r="K121" s="39"/>
      <c r="L121" s="39"/>
      <c r="M121" s="39"/>
      <c r="N121" s="39"/>
      <c r="O121" s="39"/>
      <c r="P121" s="39"/>
      <c r="Q121" s="39"/>
      <c r="R121" s="39"/>
      <c r="S121" s="39"/>
      <c r="T121" s="39"/>
      <c r="U121" s="39"/>
      <c r="V121" s="39"/>
      <c r="W121" s="39"/>
      <c r="X121" s="39"/>
      <c r="Y121" s="39"/>
      <c r="Z121" s="185"/>
    </row>
    <row r="122" spans="1:26" ht="12.75" customHeight="1" x14ac:dyDescent="0.2">
      <c r="A122" s="90"/>
      <c r="B122" s="90"/>
      <c r="C122" s="39"/>
      <c r="D122" s="91"/>
      <c r="E122" s="39"/>
      <c r="F122" s="39"/>
      <c r="G122" s="39"/>
      <c r="H122" s="39"/>
      <c r="I122" s="39"/>
      <c r="J122" s="39"/>
      <c r="K122" s="39"/>
      <c r="L122" s="39"/>
      <c r="M122" s="39"/>
      <c r="N122" s="39"/>
      <c r="O122" s="39"/>
      <c r="P122" s="39"/>
      <c r="Q122" s="39"/>
      <c r="R122" s="39"/>
      <c r="S122" s="39"/>
      <c r="T122" s="39"/>
      <c r="U122" s="39"/>
      <c r="V122" s="39"/>
      <c r="W122" s="39"/>
      <c r="X122" s="39"/>
      <c r="Y122" s="39"/>
      <c r="Z122" s="185"/>
    </row>
    <row r="123" spans="1:26" ht="12.75" customHeight="1" x14ac:dyDescent="0.2">
      <c r="A123" s="90"/>
      <c r="B123" s="90"/>
      <c r="C123" s="39"/>
      <c r="D123" s="91"/>
      <c r="E123" s="39"/>
      <c r="F123" s="39"/>
      <c r="G123" s="39"/>
      <c r="H123" s="39"/>
      <c r="I123" s="39"/>
      <c r="J123" s="39"/>
      <c r="K123" s="39"/>
      <c r="L123" s="39"/>
      <c r="M123" s="39"/>
      <c r="N123" s="39"/>
      <c r="O123" s="39"/>
      <c r="P123" s="39"/>
      <c r="Q123" s="39"/>
      <c r="R123" s="39"/>
      <c r="S123" s="39"/>
      <c r="T123" s="39"/>
      <c r="U123" s="39"/>
      <c r="V123" s="39"/>
      <c r="W123" s="39"/>
      <c r="X123" s="39"/>
      <c r="Y123" s="39"/>
      <c r="Z123" s="185"/>
    </row>
    <row r="124" spans="1:26" ht="12.75" customHeight="1" x14ac:dyDescent="0.2">
      <c r="A124" s="90"/>
      <c r="B124" s="90"/>
      <c r="C124" s="39"/>
      <c r="D124" s="91"/>
      <c r="E124" s="39"/>
      <c r="F124" s="39"/>
      <c r="G124" s="39"/>
      <c r="H124" s="39"/>
      <c r="I124" s="39"/>
      <c r="J124" s="39"/>
      <c r="K124" s="39"/>
      <c r="L124" s="39"/>
      <c r="M124" s="39"/>
      <c r="N124" s="39"/>
      <c r="O124" s="39"/>
      <c r="P124" s="39"/>
      <c r="Q124" s="39"/>
      <c r="R124" s="39"/>
      <c r="S124" s="39"/>
      <c r="T124" s="39"/>
      <c r="U124" s="39"/>
      <c r="V124" s="39"/>
      <c r="W124" s="39"/>
      <c r="X124" s="39"/>
      <c r="Y124" s="39"/>
      <c r="Z124" s="185"/>
    </row>
    <row r="125" spans="1:26" ht="12.75" customHeight="1" x14ac:dyDescent="0.2">
      <c r="A125" s="90"/>
      <c r="B125" s="90"/>
      <c r="C125" s="39"/>
      <c r="D125" s="91"/>
      <c r="E125" s="39"/>
      <c r="F125" s="39"/>
      <c r="G125" s="39"/>
      <c r="H125" s="39"/>
      <c r="I125" s="39"/>
      <c r="J125" s="39"/>
      <c r="K125" s="39"/>
      <c r="L125" s="39"/>
      <c r="M125" s="39"/>
      <c r="N125" s="39"/>
      <c r="O125" s="39"/>
      <c r="P125" s="39"/>
      <c r="Q125" s="39"/>
      <c r="R125" s="39"/>
      <c r="S125" s="39"/>
      <c r="T125" s="39"/>
      <c r="U125" s="39"/>
      <c r="V125" s="39"/>
      <c r="W125" s="39"/>
      <c r="X125" s="39"/>
      <c r="Y125" s="39"/>
      <c r="Z125" s="185"/>
    </row>
    <row r="126" spans="1:26" ht="12.75" customHeight="1" x14ac:dyDescent="0.2">
      <c r="A126" s="90"/>
      <c r="B126" s="90"/>
      <c r="C126" s="39"/>
      <c r="D126" s="91"/>
      <c r="E126" s="39"/>
      <c r="F126" s="39"/>
      <c r="G126" s="39"/>
      <c r="H126" s="39"/>
      <c r="I126" s="39"/>
      <c r="J126" s="39"/>
      <c r="K126" s="39"/>
      <c r="L126" s="39"/>
      <c r="M126" s="39"/>
      <c r="N126" s="39"/>
      <c r="O126" s="39"/>
      <c r="P126" s="39"/>
      <c r="Q126" s="39"/>
      <c r="R126" s="39"/>
      <c r="S126" s="39"/>
      <c r="T126" s="39"/>
      <c r="U126" s="39"/>
      <c r="V126" s="39"/>
      <c r="W126" s="39"/>
      <c r="X126" s="39"/>
      <c r="Y126" s="39"/>
      <c r="Z126" s="185"/>
    </row>
    <row r="127" spans="1:26" ht="12.75" customHeight="1" x14ac:dyDescent="0.2">
      <c r="A127" s="90"/>
      <c r="B127" s="90"/>
      <c r="C127" s="39"/>
      <c r="D127" s="91"/>
      <c r="E127" s="39"/>
      <c r="F127" s="39"/>
      <c r="G127" s="39"/>
      <c r="H127" s="39"/>
      <c r="I127" s="39"/>
      <c r="J127" s="39"/>
      <c r="K127" s="39"/>
      <c r="L127" s="39"/>
      <c r="M127" s="39"/>
      <c r="N127" s="39"/>
      <c r="O127" s="39"/>
      <c r="P127" s="39"/>
      <c r="Q127" s="39"/>
      <c r="R127" s="39"/>
      <c r="S127" s="39"/>
      <c r="T127" s="39"/>
      <c r="U127" s="39"/>
      <c r="V127" s="39"/>
      <c r="W127" s="39"/>
      <c r="X127" s="39"/>
      <c r="Y127" s="39"/>
      <c r="Z127" s="185"/>
    </row>
    <row r="128" spans="1:26" ht="12.75" customHeight="1" x14ac:dyDescent="0.2">
      <c r="A128" s="90"/>
      <c r="B128" s="90"/>
      <c r="C128" s="39"/>
      <c r="D128" s="91"/>
      <c r="E128" s="39"/>
      <c r="F128" s="39"/>
      <c r="G128" s="39"/>
      <c r="H128" s="39"/>
      <c r="I128" s="39"/>
      <c r="J128" s="39"/>
      <c r="K128" s="39"/>
      <c r="L128" s="39"/>
      <c r="M128" s="39"/>
      <c r="N128" s="39"/>
      <c r="O128" s="39"/>
      <c r="P128" s="39"/>
      <c r="Q128" s="39"/>
      <c r="R128" s="39"/>
      <c r="S128" s="39"/>
      <c r="T128" s="39"/>
      <c r="U128" s="39"/>
      <c r="V128" s="39"/>
      <c r="W128" s="39"/>
      <c r="X128" s="39"/>
      <c r="Y128" s="39"/>
      <c r="Z128" s="185"/>
    </row>
    <row r="129" spans="1:26" ht="12.75" customHeight="1" x14ac:dyDescent="0.2">
      <c r="A129" s="90"/>
      <c r="B129" s="90"/>
      <c r="C129" s="39"/>
      <c r="D129" s="91"/>
      <c r="E129" s="39"/>
      <c r="F129" s="39"/>
      <c r="G129" s="39"/>
      <c r="H129" s="39"/>
      <c r="I129" s="39"/>
      <c r="J129" s="39"/>
      <c r="K129" s="39"/>
      <c r="L129" s="39"/>
      <c r="M129" s="39"/>
      <c r="N129" s="39"/>
      <c r="O129" s="39"/>
      <c r="P129" s="39"/>
      <c r="Q129" s="39"/>
      <c r="R129" s="39"/>
      <c r="S129" s="39"/>
      <c r="T129" s="39"/>
      <c r="U129" s="39"/>
      <c r="V129" s="39"/>
      <c r="W129" s="39"/>
      <c r="X129" s="39"/>
      <c r="Y129" s="39"/>
      <c r="Z129" s="185"/>
    </row>
    <row r="130" spans="1:26" ht="12.75" customHeight="1" x14ac:dyDescent="0.2">
      <c r="A130" s="90"/>
      <c r="B130" s="90"/>
      <c r="C130" s="39"/>
      <c r="D130" s="91"/>
      <c r="E130" s="39"/>
      <c r="F130" s="39"/>
      <c r="G130" s="39"/>
      <c r="H130" s="39"/>
      <c r="I130" s="39"/>
      <c r="J130" s="39"/>
      <c r="K130" s="39"/>
      <c r="L130" s="39"/>
      <c r="M130" s="39"/>
      <c r="N130" s="39"/>
      <c r="O130" s="39"/>
      <c r="P130" s="39"/>
      <c r="Q130" s="39"/>
      <c r="R130" s="39"/>
      <c r="S130" s="39"/>
      <c r="T130" s="39"/>
      <c r="U130" s="39"/>
      <c r="V130" s="39"/>
      <c r="W130" s="39"/>
      <c r="X130" s="39"/>
      <c r="Y130" s="39"/>
      <c r="Z130" s="185"/>
    </row>
    <row r="131" spans="1:26" ht="12.75" customHeight="1" x14ac:dyDescent="0.2">
      <c r="A131" s="90"/>
      <c r="B131" s="90"/>
      <c r="C131" s="39"/>
      <c r="D131" s="91"/>
      <c r="E131" s="39"/>
      <c r="F131" s="39"/>
      <c r="G131" s="39"/>
      <c r="H131" s="39"/>
      <c r="I131" s="39"/>
      <c r="J131" s="39"/>
      <c r="K131" s="39"/>
      <c r="L131" s="39"/>
      <c r="M131" s="39"/>
      <c r="N131" s="39"/>
      <c r="O131" s="39"/>
      <c r="P131" s="39"/>
      <c r="Q131" s="39"/>
      <c r="R131" s="39"/>
      <c r="S131" s="39"/>
      <c r="T131" s="39"/>
      <c r="U131" s="39"/>
      <c r="V131" s="39"/>
      <c r="W131" s="39"/>
      <c r="X131" s="39"/>
      <c r="Y131" s="39"/>
      <c r="Z131" s="185"/>
    </row>
    <row r="132" spans="1:26" ht="12.75" customHeight="1" x14ac:dyDescent="0.2">
      <c r="A132" s="90"/>
      <c r="B132" s="90"/>
      <c r="C132" s="39"/>
      <c r="D132" s="91"/>
      <c r="E132" s="39"/>
      <c r="F132" s="39"/>
      <c r="G132" s="39"/>
      <c r="H132" s="39"/>
      <c r="I132" s="39"/>
      <c r="J132" s="39"/>
      <c r="K132" s="39"/>
      <c r="L132" s="39"/>
      <c r="M132" s="39"/>
      <c r="N132" s="39"/>
      <c r="O132" s="39"/>
      <c r="P132" s="39"/>
      <c r="Q132" s="39"/>
      <c r="R132" s="39"/>
      <c r="S132" s="39"/>
      <c r="T132" s="39"/>
      <c r="U132" s="39"/>
      <c r="V132" s="39"/>
      <c r="W132" s="39"/>
      <c r="X132" s="39"/>
      <c r="Y132" s="39"/>
      <c r="Z132" s="185"/>
    </row>
    <row r="133" spans="1:26" ht="12.75" customHeight="1" x14ac:dyDescent="0.2">
      <c r="A133" s="90"/>
      <c r="B133" s="90"/>
      <c r="C133" s="39"/>
      <c r="D133" s="91"/>
      <c r="E133" s="39"/>
      <c r="F133" s="39"/>
      <c r="G133" s="39"/>
      <c r="H133" s="39"/>
      <c r="I133" s="39"/>
      <c r="J133" s="39"/>
      <c r="K133" s="39"/>
      <c r="L133" s="39"/>
      <c r="M133" s="39"/>
      <c r="N133" s="39"/>
      <c r="O133" s="39"/>
      <c r="P133" s="39"/>
      <c r="Q133" s="39"/>
      <c r="R133" s="39"/>
      <c r="S133" s="39"/>
      <c r="T133" s="39"/>
      <c r="U133" s="39"/>
      <c r="V133" s="39"/>
      <c r="W133" s="39"/>
      <c r="X133" s="39"/>
      <c r="Y133" s="39"/>
      <c r="Z133" s="185"/>
    </row>
    <row r="134" spans="1:26" ht="12.75" customHeight="1" x14ac:dyDescent="0.2">
      <c r="A134" s="90"/>
      <c r="B134" s="90"/>
      <c r="C134" s="39"/>
      <c r="D134" s="91"/>
      <c r="E134" s="39"/>
      <c r="F134" s="39"/>
      <c r="G134" s="39"/>
      <c r="H134" s="39"/>
      <c r="I134" s="39"/>
      <c r="J134" s="39"/>
      <c r="K134" s="39"/>
      <c r="L134" s="39"/>
      <c r="M134" s="39"/>
      <c r="N134" s="39"/>
      <c r="O134" s="39"/>
      <c r="P134" s="39"/>
      <c r="Q134" s="39"/>
      <c r="R134" s="39"/>
      <c r="S134" s="39"/>
      <c r="T134" s="39"/>
      <c r="U134" s="39"/>
      <c r="V134" s="39"/>
      <c r="W134" s="39"/>
      <c r="X134" s="39"/>
      <c r="Y134" s="39"/>
      <c r="Z134" s="185"/>
    </row>
    <row r="135" spans="1:26" ht="12.75" customHeight="1" x14ac:dyDescent="0.2">
      <c r="A135" s="90"/>
      <c r="B135" s="90"/>
      <c r="C135" s="39"/>
      <c r="D135" s="91"/>
      <c r="E135" s="39"/>
      <c r="F135" s="39"/>
      <c r="G135" s="39"/>
      <c r="H135" s="39"/>
      <c r="I135" s="39"/>
      <c r="J135" s="39"/>
      <c r="K135" s="39"/>
      <c r="L135" s="39"/>
      <c r="M135" s="39"/>
      <c r="N135" s="39"/>
      <c r="O135" s="39"/>
      <c r="P135" s="39"/>
      <c r="Q135" s="39"/>
      <c r="R135" s="39"/>
      <c r="S135" s="39"/>
      <c r="T135" s="39"/>
      <c r="U135" s="39"/>
      <c r="V135" s="39"/>
      <c r="W135" s="39"/>
      <c r="X135" s="39"/>
      <c r="Y135" s="39"/>
      <c r="Z135" s="185"/>
    </row>
    <row r="136" spans="1:26" ht="12.75" customHeight="1" x14ac:dyDescent="0.2">
      <c r="A136" s="90"/>
      <c r="B136" s="90"/>
      <c r="C136" s="39"/>
      <c r="D136" s="91"/>
      <c r="E136" s="39"/>
      <c r="F136" s="39"/>
      <c r="G136" s="39"/>
      <c r="H136" s="39"/>
      <c r="I136" s="39"/>
      <c r="J136" s="39"/>
      <c r="K136" s="39"/>
      <c r="L136" s="39"/>
      <c r="M136" s="39"/>
      <c r="N136" s="39"/>
      <c r="O136" s="39"/>
      <c r="P136" s="39"/>
      <c r="Q136" s="39"/>
      <c r="R136" s="39"/>
      <c r="S136" s="39"/>
      <c r="T136" s="39"/>
      <c r="U136" s="39"/>
      <c r="V136" s="39"/>
      <c r="W136" s="39"/>
      <c r="X136" s="39"/>
      <c r="Y136" s="39"/>
      <c r="Z136" s="185"/>
    </row>
    <row r="137" spans="1:26" ht="12.75" customHeight="1" x14ac:dyDescent="0.2">
      <c r="A137" s="90"/>
      <c r="B137" s="90"/>
      <c r="C137" s="39"/>
      <c r="D137" s="91"/>
      <c r="E137" s="39"/>
      <c r="F137" s="39"/>
      <c r="G137" s="39"/>
      <c r="H137" s="39"/>
      <c r="I137" s="39"/>
      <c r="J137" s="39"/>
      <c r="K137" s="39"/>
      <c r="L137" s="39"/>
      <c r="M137" s="39"/>
      <c r="N137" s="39"/>
      <c r="O137" s="39"/>
      <c r="P137" s="39"/>
      <c r="Q137" s="39"/>
      <c r="R137" s="39"/>
      <c r="S137" s="39"/>
      <c r="T137" s="39"/>
      <c r="U137" s="39"/>
      <c r="V137" s="39"/>
      <c r="W137" s="39"/>
      <c r="X137" s="39"/>
      <c r="Y137" s="39"/>
      <c r="Z137" s="185"/>
    </row>
    <row r="138" spans="1:26" ht="12.75" customHeight="1" x14ac:dyDescent="0.2">
      <c r="A138" s="90"/>
      <c r="B138" s="90"/>
      <c r="C138" s="39"/>
      <c r="D138" s="91"/>
      <c r="E138" s="39"/>
      <c r="F138" s="39"/>
      <c r="G138" s="39"/>
      <c r="H138" s="39"/>
      <c r="I138" s="39"/>
      <c r="J138" s="39"/>
      <c r="K138" s="39"/>
      <c r="L138" s="39"/>
      <c r="M138" s="39"/>
      <c r="N138" s="39"/>
      <c r="O138" s="39"/>
      <c r="P138" s="39"/>
      <c r="Q138" s="39"/>
      <c r="R138" s="39"/>
      <c r="S138" s="39"/>
      <c r="T138" s="39"/>
      <c r="U138" s="39"/>
      <c r="V138" s="39"/>
      <c r="W138" s="39"/>
      <c r="X138" s="39"/>
      <c r="Y138" s="39"/>
      <c r="Z138" s="185"/>
    </row>
    <row r="139" spans="1:26" ht="12.75" customHeight="1" x14ac:dyDescent="0.2">
      <c r="A139" s="90"/>
      <c r="B139" s="90"/>
      <c r="C139" s="39"/>
      <c r="D139" s="91"/>
      <c r="E139" s="39"/>
      <c r="F139" s="39"/>
      <c r="G139" s="39"/>
      <c r="H139" s="39"/>
      <c r="I139" s="39"/>
      <c r="J139" s="39"/>
      <c r="K139" s="39"/>
      <c r="L139" s="39"/>
      <c r="M139" s="39"/>
      <c r="N139" s="39"/>
      <c r="O139" s="39"/>
      <c r="P139" s="39"/>
      <c r="Q139" s="39"/>
      <c r="R139" s="39"/>
      <c r="S139" s="39"/>
      <c r="T139" s="39"/>
      <c r="U139" s="39"/>
      <c r="V139" s="39"/>
      <c r="W139" s="39"/>
      <c r="X139" s="39"/>
      <c r="Y139" s="39"/>
      <c r="Z139" s="185"/>
    </row>
    <row r="140" spans="1:26" ht="12.75" customHeight="1" x14ac:dyDescent="0.2">
      <c r="A140" s="90"/>
      <c r="B140" s="90"/>
      <c r="C140" s="39"/>
      <c r="D140" s="91"/>
      <c r="E140" s="39"/>
      <c r="F140" s="39"/>
      <c r="G140" s="39"/>
      <c r="H140" s="39"/>
      <c r="I140" s="39"/>
      <c r="J140" s="39"/>
      <c r="K140" s="39"/>
      <c r="L140" s="39"/>
      <c r="M140" s="39"/>
      <c r="N140" s="39"/>
      <c r="O140" s="39"/>
      <c r="P140" s="39"/>
      <c r="Q140" s="39"/>
      <c r="R140" s="39"/>
      <c r="S140" s="39"/>
      <c r="T140" s="39"/>
      <c r="U140" s="39"/>
      <c r="V140" s="39"/>
      <c r="W140" s="39"/>
      <c r="X140" s="39"/>
      <c r="Y140" s="39"/>
      <c r="Z140" s="185"/>
    </row>
    <row r="141" spans="1:26" ht="12.75" customHeight="1" x14ac:dyDescent="0.2">
      <c r="A141" s="90"/>
      <c r="B141" s="90"/>
      <c r="C141" s="39"/>
      <c r="D141" s="91"/>
      <c r="E141" s="39"/>
      <c r="F141" s="39"/>
      <c r="G141" s="39"/>
      <c r="H141" s="39"/>
      <c r="I141" s="39"/>
      <c r="J141" s="39"/>
      <c r="K141" s="39"/>
      <c r="L141" s="39"/>
      <c r="M141" s="39"/>
      <c r="N141" s="39"/>
      <c r="O141" s="39"/>
      <c r="P141" s="39"/>
      <c r="Q141" s="39"/>
      <c r="R141" s="39"/>
      <c r="S141" s="39"/>
      <c r="T141" s="39"/>
      <c r="U141" s="39"/>
      <c r="V141" s="39"/>
      <c r="W141" s="39"/>
      <c r="X141" s="39"/>
      <c r="Y141" s="39"/>
      <c r="Z141" s="185"/>
    </row>
    <row r="142" spans="1:26" ht="12.75" customHeight="1" x14ac:dyDescent="0.2">
      <c r="A142" s="90"/>
      <c r="B142" s="90"/>
      <c r="C142" s="39"/>
      <c r="D142" s="91"/>
      <c r="E142" s="39"/>
      <c r="F142" s="39"/>
      <c r="G142" s="39"/>
      <c r="H142" s="39"/>
      <c r="I142" s="39"/>
      <c r="J142" s="39"/>
      <c r="K142" s="39"/>
      <c r="L142" s="39"/>
      <c r="M142" s="39"/>
      <c r="N142" s="39"/>
      <c r="O142" s="39"/>
      <c r="P142" s="39"/>
      <c r="Q142" s="39"/>
      <c r="R142" s="39"/>
      <c r="S142" s="39"/>
      <c r="T142" s="39"/>
      <c r="U142" s="39"/>
      <c r="V142" s="39"/>
      <c r="W142" s="39"/>
      <c r="X142" s="39"/>
      <c r="Y142" s="39"/>
      <c r="Z142" s="185"/>
    </row>
    <row r="143" spans="1:26" ht="12.75" customHeight="1" x14ac:dyDescent="0.2">
      <c r="A143" s="90"/>
      <c r="B143" s="90"/>
      <c r="C143" s="39"/>
      <c r="D143" s="91"/>
      <c r="E143" s="39"/>
      <c r="F143" s="39"/>
      <c r="G143" s="39"/>
      <c r="H143" s="39"/>
      <c r="I143" s="39"/>
      <c r="J143" s="39"/>
      <c r="K143" s="39"/>
      <c r="L143" s="39"/>
      <c r="M143" s="39"/>
      <c r="N143" s="39"/>
      <c r="O143" s="39"/>
      <c r="P143" s="39"/>
      <c r="Q143" s="39"/>
      <c r="R143" s="39"/>
      <c r="S143" s="39"/>
      <c r="T143" s="39"/>
      <c r="U143" s="39"/>
      <c r="V143" s="39"/>
      <c r="W143" s="39"/>
      <c r="X143" s="39"/>
      <c r="Y143" s="39"/>
      <c r="Z143" s="185"/>
    </row>
    <row r="144" spans="1:26" ht="12.75" customHeight="1" x14ac:dyDescent="0.2">
      <c r="A144" s="90"/>
      <c r="B144" s="90"/>
      <c r="C144" s="39"/>
      <c r="D144" s="91"/>
      <c r="E144" s="39"/>
      <c r="F144" s="39"/>
      <c r="G144" s="39"/>
      <c r="H144" s="39"/>
      <c r="I144" s="39"/>
      <c r="J144" s="39"/>
      <c r="K144" s="39"/>
      <c r="L144" s="39"/>
      <c r="M144" s="39"/>
      <c r="N144" s="39"/>
      <c r="O144" s="39"/>
      <c r="P144" s="39"/>
      <c r="Q144" s="39"/>
      <c r="R144" s="39"/>
      <c r="S144" s="39"/>
      <c r="T144" s="39"/>
      <c r="U144" s="39"/>
      <c r="V144" s="39"/>
      <c r="W144" s="39"/>
      <c r="X144" s="39"/>
      <c r="Y144" s="39"/>
      <c r="Z144" s="185"/>
    </row>
    <row r="145" spans="1:26" ht="12.75" customHeight="1" x14ac:dyDescent="0.2">
      <c r="A145" s="90"/>
      <c r="B145" s="90"/>
      <c r="C145" s="39"/>
      <c r="D145" s="91"/>
      <c r="E145" s="39"/>
      <c r="F145" s="39"/>
      <c r="G145" s="39"/>
      <c r="H145" s="39"/>
      <c r="I145" s="39"/>
      <c r="J145" s="39"/>
      <c r="K145" s="39"/>
      <c r="L145" s="39"/>
      <c r="M145" s="39"/>
      <c r="N145" s="39"/>
      <c r="O145" s="39"/>
      <c r="P145" s="39"/>
      <c r="Q145" s="39"/>
      <c r="R145" s="39"/>
      <c r="S145" s="39"/>
      <c r="T145" s="39"/>
      <c r="U145" s="39"/>
      <c r="V145" s="39"/>
      <c r="W145" s="39"/>
      <c r="X145" s="39"/>
      <c r="Y145" s="39"/>
      <c r="Z145" s="185"/>
    </row>
    <row r="146" spans="1:26" ht="12.75" customHeight="1" x14ac:dyDescent="0.2">
      <c r="A146" s="90"/>
      <c r="B146" s="90"/>
      <c r="C146" s="39"/>
      <c r="D146" s="91"/>
      <c r="E146" s="39"/>
      <c r="F146" s="39"/>
      <c r="G146" s="39"/>
      <c r="H146" s="39"/>
      <c r="I146" s="39"/>
      <c r="J146" s="39"/>
      <c r="K146" s="39"/>
      <c r="L146" s="39"/>
      <c r="M146" s="39"/>
      <c r="N146" s="39"/>
      <c r="O146" s="39"/>
      <c r="P146" s="39"/>
      <c r="Q146" s="39"/>
      <c r="R146" s="39"/>
      <c r="S146" s="39"/>
      <c r="T146" s="39"/>
      <c r="U146" s="39"/>
      <c r="V146" s="39"/>
      <c r="W146" s="39"/>
      <c r="X146" s="39"/>
      <c r="Y146" s="39"/>
      <c r="Z146" s="185"/>
    </row>
    <row r="147" spans="1:26" ht="12.75" customHeight="1" x14ac:dyDescent="0.2">
      <c r="A147" s="90"/>
      <c r="B147" s="90"/>
      <c r="C147" s="39"/>
      <c r="D147" s="91"/>
      <c r="E147" s="39"/>
      <c r="F147" s="39"/>
      <c r="G147" s="39"/>
      <c r="H147" s="39"/>
      <c r="I147" s="39"/>
      <c r="J147" s="39"/>
      <c r="K147" s="39"/>
      <c r="L147" s="39"/>
      <c r="M147" s="39"/>
      <c r="N147" s="39"/>
      <c r="O147" s="39"/>
      <c r="P147" s="39"/>
      <c r="Q147" s="39"/>
      <c r="R147" s="39"/>
      <c r="S147" s="39"/>
      <c r="T147" s="39"/>
      <c r="U147" s="39"/>
      <c r="V147" s="39"/>
      <c r="W147" s="39"/>
      <c r="X147" s="39"/>
      <c r="Y147" s="39"/>
      <c r="Z147" s="185"/>
    </row>
    <row r="148" spans="1:26" ht="12.75" customHeight="1" x14ac:dyDescent="0.2">
      <c r="A148" s="90"/>
      <c r="B148" s="90"/>
      <c r="C148" s="39"/>
      <c r="D148" s="91"/>
      <c r="E148" s="39"/>
      <c r="F148" s="39"/>
      <c r="G148" s="39"/>
      <c r="H148" s="39"/>
      <c r="I148" s="39"/>
      <c r="J148" s="39"/>
      <c r="K148" s="39"/>
      <c r="L148" s="39"/>
      <c r="M148" s="39"/>
      <c r="N148" s="39"/>
      <c r="O148" s="39"/>
      <c r="P148" s="39"/>
      <c r="Q148" s="39"/>
      <c r="R148" s="39"/>
      <c r="S148" s="39"/>
      <c r="T148" s="39"/>
      <c r="U148" s="39"/>
      <c r="V148" s="39"/>
      <c r="W148" s="39"/>
      <c r="X148" s="39"/>
      <c r="Y148" s="39"/>
      <c r="Z148" s="185"/>
    </row>
    <row r="149" spans="1:26" ht="12.75" customHeight="1" x14ac:dyDescent="0.2">
      <c r="A149" s="90"/>
      <c r="B149" s="90"/>
      <c r="C149" s="39"/>
      <c r="D149" s="91"/>
      <c r="E149" s="39"/>
      <c r="F149" s="39"/>
      <c r="G149" s="39"/>
      <c r="H149" s="39"/>
      <c r="I149" s="39"/>
      <c r="J149" s="39"/>
      <c r="K149" s="39"/>
      <c r="L149" s="39"/>
      <c r="M149" s="39"/>
      <c r="N149" s="39"/>
      <c r="O149" s="39"/>
      <c r="P149" s="39"/>
      <c r="Q149" s="39"/>
      <c r="R149" s="39"/>
      <c r="S149" s="39"/>
      <c r="T149" s="39"/>
      <c r="U149" s="39"/>
      <c r="V149" s="39"/>
      <c r="W149" s="39"/>
      <c r="X149" s="39"/>
      <c r="Y149" s="39"/>
      <c r="Z149" s="185"/>
    </row>
    <row r="150" spans="1:26" ht="12.75" customHeight="1" x14ac:dyDescent="0.2">
      <c r="A150" s="90"/>
      <c r="B150" s="90"/>
      <c r="C150" s="39"/>
      <c r="D150" s="91"/>
      <c r="E150" s="39"/>
      <c r="F150" s="39"/>
      <c r="G150" s="39"/>
      <c r="H150" s="39"/>
      <c r="I150" s="39"/>
      <c r="J150" s="39"/>
      <c r="K150" s="39"/>
      <c r="L150" s="39"/>
      <c r="M150" s="39"/>
      <c r="N150" s="39"/>
      <c r="O150" s="39"/>
      <c r="P150" s="39"/>
      <c r="Q150" s="39"/>
      <c r="R150" s="39"/>
      <c r="S150" s="39"/>
      <c r="T150" s="39"/>
      <c r="U150" s="39"/>
      <c r="V150" s="39"/>
      <c r="W150" s="39"/>
      <c r="X150" s="39"/>
      <c r="Y150" s="39"/>
      <c r="Z150" s="185"/>
    </row>
    <row r="151" spans="1:26" ht="12.75" customHeight="1" x14ac:dyDescent="0.2">
      <c r="A151" s="90"/>
      <c r="B151" s="90"/>
      <c r="C151" s="39"/>
      <c r="D151" s="91"/>
      <c r="E151" s="39"/>
      <c r="F151" s="39"/>
      <c r="G151" s="39"/>
      <c r="H151" s="39"/>
      <c r="I151" s="39"/>
      <c r="J151" s="39"/>
      <c r="K151" s="39"/>
      <c r="L151" s="39"/>
      <c r="M151" s="39"/>
      <c r="N151" s="39"/>
      <c r="O151" s="39"/>
      <c r="P151" s="39"/>
      <c r="Q151" s="39"/>
      <c r="R151" s="39"/>
      <c r="S151" s="39"/>
      <c r="T151" s="39"/>
      <c r="U151" s="39"/>
      <c r="V151" s="39"/>
      <c r="W151" s="39"/>
      <c r="X151" s="39"/>
      <c r="Y151" s="39"/>
      <c r="Z151" s="185"/>
    </row>
    <row r="152" spans="1:26" ht="12.75" customHeight="1" x14ac:dyDescent="0.2">
      <c r="A152" s="90"/>
      <c r="B152" s="90"/>
      <c r="C152" s="39"/>
      <c r="D152" s="91"/>
      <c r="E152" s="39"/>
      <c r="F152" s="39"/>
      <c r="G152" s="39"/>
      <c r="H152" s="39"/>
      <c r="I152" s="39"/>
      <c r="J152" s="39"/>
      <c r="K152" s="39"/>
      <c r="L152" s="39"/>
      <c r="M152" s="39"/>
      <c r="N152" s="39"/>
      <c r="O152" s="39"/>
      <c r="P152" s="39"/>
      <c r="Q152" s="39"/>
      <c r="R152" s="39"/>
      <c r="S152" s="39"/>
      <c r="T152" s="39"/>
      <c r="U152" s="39"/>
      <c r="V152" s="39"/>
      <c r="W152" s="39"/>
      <c r="X152" s="39"/>
      <c r="Y152" s="39"/>
      <c r="Z152" s="185"/>
    </row>
    <row r="153" spans="1:26" ht="12.75" customHeight="1" x14ac:dyDescent="0.2">
      <c r="A153" s="90"/>
      <c r="B153" s="90"/>
      <c r="C153" s="39"/>
      <c r="D153" s="91"/>
      <c r="E153" s="39"/>
      <c r="F153" s="39"/>
      <c r="G153" s="39"/>
      <c r="H153" s="39"/>
      <c r="I153" s="39"/>
      <c r="J153" s="39"/>
      <c r="K153" s="39"/>
      <c r="L153" s="39"/>
      <c r="M153" s="39"/>
      <c r="N153" s="39"/>
      <c r="O153" s="39"/>
      <c r="P153" s="39"/>
      <c r="Q153" s="39"/>
      <c r="R153" s="39"/>
      <c r="S153" s="39"/>
      <c r="T153" s="39"/>
      <c r="U153" s="39"/>
      <c r="V153" s="39"/>
      <c r="W153" s="39"/>
      <c r="X153" s="39"/>
      <c r="Y153" s="39"/>
      <c r="Z153" s="185"/>
    </row>
    <row r="154" spans="1:26" ht="12.75" customHeight="1" x14ac:dyDescent="0.2">
      <c r="A154" s="90"/>
      <c r="B154" s="90"/>
      <c r="C154" s="39"/>
      <c r="D154" s="91"/>
      <c r="E154" s="39"/>
      <c r="F154" s="39"/>
      <c r="G154" s="39"/>
      <c r="H154" s="39"/>
      <c r="I154" s="39"/>
      <c r="J154" s="39"/>
      <c r="K154" s="39"/>
      <c r="L154" s="39"/>
      <c r="M154" s="39"/>
      <c r="N154" s="39"/>
      <c r="O154" s="39"/>
      <c r="P154" s="39"/>
      <c r="Q154" s="39"/>
      <c r="R154" s="39"/>
      <c r="S154" s="39"/>
      <c r="T154" s="39"/>
      <c r="U154" s="39"/>
      <c r="V154" s="39"/>
      <c r="W154" s="39"/>
      <c r="X154" s="39"/>
      <c r="Y154" s="39"/>
      <c r="Z154" s="185"/>
    </row>
    <row r="155" spans="1:26" ht="12.75" customHeight="1" x14ac:dyDescent="0.2">
      <c r="A155" s="90"/>
      <c r="B155" s="90"/>
      <c r="C155" s="39"/>
      <c r="D155" s="91"/>
      <c r="E155" s="39"/>
      <c r="F155" s="39"/>
      <c r="G155" s="39"/>
      <c r="H155" s="39"/>
      <c r="I155" s="39"/>
      <c r="J155" s="39"/>
      <c r="K155" s="39"/>
      <c r="L155" s="39"/>
      <c r="M155" s="39"/>
      <c r="N155" s="39"/>
      <c r="O155" s="39"/>
      <c r="P155" s="39"/>
      <c r="Q155" s="39"/>
      <c r="R155" s="39"/>
      <c r="S155" s="39"/>
      <c r="T155" s="39"/>
      <c r="U155" s="39"/>
      <c r="V155" s="39"/>
      <c r="W155" s="39"/>
      <c r="X155" s="39"/>
      <c r="Y155" s="39"/>
      <c r="Z155" s="185"/>
    </row>
    <row r="156" spans="1:26" ht="12.75" customHeight="1" x14ac:dyDescent="0.2">
      <c r="A156" s="90"/>
      <c r="B156" s="90"/>
      <c r="C156" s="39"/>
      <c r="D156" s="91"/>
      <c r="E156" s="39"/>
      <c r="F156" s="39"/>
      <c r="G156" s="39"/>
      <c r="H156" s="39"/>
      <c r="I156" s="39"/>
      <c r="J156" s="39"/>
      <c r="K156" s="39"/>
      <c r="L156" s="39"/>
      <c r="M156" s="39"/>
      <c r="N156" s="39"/>
      <c r="O156" s="39"/>
      <c r="P156" s="39"/>
      <c r="Q156" s="39"/>
      <c r="R156" s="39"/>
      <c r="S156" s="39"/>
      <c r="T156" s="39"/>
      <c r="U156" s="39"/>
      <c r="V156" s="39"/>
      <c r="W156" s="39"/>
      <c r="X156" s="39"/>
      <c r="Y156" s="39"/>
      <c r="Z156" s="185"/>
    </row>
    <row r="157" spans="1:26" ht="12.75" customHeight="1" x14ac:dyDescent="0.2">
      <c r="A157" s="90"/>
      <c r="B157" s="90"/>
      <c r="C157" s="39"/>
      <c r="D157" s="91"/>
      <c r="E157" s="39"/>
      <c r="F157" s="39"/>
      <c r="G157" s="39"/>
      <c r="H157" s="39"/>
      <c r="I157" s="39"/>
      <c r="J157" s="39"/>
      <c r="K157" s="39"/>
      <c r="L157" s="39"/>
      <c r="M157" s="39"/>
      <c r="N157" s="39"/>
      <c r="O157" s="39"/>
      <c r="P157" s="39"/>
      <c r="Q157" s="39"/>
      <c r="R157" s="39"/>
      <c r="S157" s="39"/>
      <c r="T157" s="39"/>
      <c r="U157" s="39"/>
      <c r="V157" s="39"/>
      <c r="W157" s="39"/>
      <c r="X157" s="39"/>
      <c r="Y157" s="39"/>
      <c r="Z157" s="185"/>
    </row>
    <row r="158" spans="1:26" ht="12.75" customHeight="1" x14ac:dyDescent="0.2">
      <c r="A158" s="90"/>
      <c r="B158" s="90"/>
      <c r="C158" s="39"/>
      <c r="D158" s="91"/>
      <c r="E158" s="39"/>
      <c r="F158" s="39"/>
      <c r="G158" s="39"/>
      <c r="H158" s="39"/>
      <c r="I158" s="39"/>
      <c r="J158" s="39"/>
      <c r="K158" s="39"/>
      <c r="L158" s="39"/>
      <c r="M158" s="39"/>
      <c r="N158" s="39"/>
      <c r="O158" s="39"/>
      <c r="P158" s="39"/>
      <c r="Q158" s="39"/>
      <c r="R158" s="39"/>
      <c r="S158" s="39"/>
      <c r="T158" s="39"/>
      <c r="U158" s="39"/>
      <c r="V158" s="39"/>
      <c r="W158" s="39"/>
      <c r="X158" s="39"/>
      <c r="Y158" s="39"/>
      <c r="Z158" s="185"/>
    </row>
    <row r="159" spans="1:26" ht="12.75" customHeight="1" x14ac:dyDescent="0.2">
      <c r="A159" s="90"/>
      <c r="B159" s="90"/>
      <c r="C159" s="39"/>
      <c r="D159" s="91"/>
      <c r="E159" s="39"/>
      <c r="F159" s="39"/>
      <c r="G159" s="39"/>
      <c r="H159" s="39"/>
      <c r="I159" s="39"/>
      <c r="J159" s="39"/>
      <c r="K159" s="39"/>
      <c r="L159" s="39"/>
      <c r="M159" s="39"/>
      <c r="N159" s="39"/>
      <c r="O159" s="39"/>
      <c r="P159" s="39"/>
      <c r="Q159" s="39"/>
      <c r="R159" s="39"/>
      <c r="S159" s="39"/>
      <c r="T159" s="39"/>
      <c r="U159" s="39"/>
      <c r="V159" s="39"/>
      <c r="W159" s="39"/>
      <c r="X159" s="39"/>
      <c r="Y159" s="39"/>
      <c r="Z159" s="185"/>
    </row>
    <row r="160" spans="1:26" ht="12.75" customHeight="1" x14ac:dyDescent="0.2">
      <c r="A160" s="90"/>
      <c r="B160" s="90"/>
      <c r="C160" s="39"/>
      <c r="D160" s="91"/>
      <c r="E160" s="39"/>
      <c r="F160" s="39"/>
      <c r="G160" s="39"/>
      <c r="H160" s="39"/>
      <c r="I160" s="39"/>
      <c r="J160" s="39"/>
      <c r="K160" s="39"/>
      <c r="L160" s="39"/>
      <c r="M160" s="39"/>
      <c r="N160" s="39"/>
      <c r="O160" s="39"/>
      <c r="P160" s="39"/>
      <c r="Q160" s="39"/>
      <c r="R160" s="39"/>
      <c r="S160" s="39"/>
      <c r="T160" s="39"/>
      <c r="U160" s="39"/>
      <c r="V160" s="39"/>
      <c r="W160" s="39"/>
      <c r="X160" s="39"/>
      <c r="Y160" s="39"/>
      <c r="Z160" s="185"/>
    </row>
    <row r="161" spans="1:26" ht="12.75" customHeight="1" x14ac:dyDescent="0.2">
      <c r="A161" s="90"/>
      <c r="B161" s="90"/>
      <c r="C161" s="39"/>
      <c r="D161" s="91"/>
      <c r="E161" s="39"/>
      <c r="F161" s="39"/>
      <c r="G161" s="39"/>
      <c r="H161" s="39"/>
      <c r="I161" s="39"/>
      <c r="J161" s="39"/>
      <c r="K161" s="39"/>
      <c r="L161" s="39"/>
      <c r="M161" s="39"/>
      <c r="N161" s="39"/>
      <c r="O161" s="39"/>
      <c r="P161" s="39"/>
      <c r="Q161" s="39"/>
      <c r="R161" s="39"/>
      <c r="S161" s="39"/>
      <c r="T161" s="39"/>
      <c r="U161" s="39"/>
      <c r="V161" s="39"/>
      <c r="W161" s="39"/>
      <c r="X161" s="39"/>
      <c r="Y161" s="39"/>
      <c r="Z161" s="185"/>
    </row>
    <row r="162" spans="1:26" ht="12.75" customHeight="1" x14ac:dyDescent="0.2">
      <c r="A162" s="90"/>
      <c r="B162" s="90"/>
      <c r="C162" s="39"/>
      <c r="D162" s="91"/>
      <c r="E162" s="39"/>
      <c r="F162" s="39"/>
      <c r="G162" s="39"/>
      <c r="H162" s="39"/>
      <c r="I162" s="39"/>
      <c r="J162" s="39"/>
      <c r="K162" s="39"/>
      <c r="L162" s="39"/>
      <c r="M162" s="39"/>
      <c r="N162" s="39"/>
      <c r="O162" s="39"/>
      <c r="P162" s="39"/>
      <c r="Q162" s="39"/>
      <c r="R162" s="39"/>
      <c r="S162" s="39"/>
      <c r="T162" s="39"/>
      <c r="U162" s="39"/>
      <c r="V162" s="39"/>
      <c r="W162" s="39"/>
      <c r="X162" s="39"/>
      <c r="Y162" s="39"/>
      <c r="Z162" s="185"/>
    </row>
    <row r="163" spans="1:26" ht="12.75" customHeight="1" x14ac:dyDescent="0.2">
      <c r="A163" s="90"/>
      <c r="B163" s="90"/>
      <c r="C163" s="39"/>
      <c r="D163" s="91"/>
      <c r="E163" s="39"/>
      <c r="F163" s="39"/>
      <c r="G163" s="39"/>
      <c r="H163" s="39"/>
      <c r="I163" s="39"/>
      <c r="J163" s="39"/>
      <c r="K163" s="39"/>
      <c r="L163" s="39"/>
      <c r="M163" s="39"/>
      <c r="N163" s="39"/>
      <c r="O163" s="39"/>
      <c r="P163" s="39"/>
      <c r="Q163" s="39"/>
      <c r="R163" s="39"/>
      <c r="S163" s="39"/>
      <c r="T163" s="39"/>
      <c r="U163" s="39"/>
      <c r="V163" s="39"/>
      <c r="W163" s="39"/>
      <c r="X163" s="39"/>
      <c r="Y163" s="39"/>
      <c r="Z163" s="185"/>
    </row>
    <row r="164" spans="1:26" ht="12.75" customHeight="1" x14ac:dyDescent="0.2">
      <c r="A164" s="90"/>
      <c r="B164" s="90"/>
      <c r="C164" s="39"/>
      <c r="D164" s="91"/>
      <c r="E164" s="39"/>
      <c r="F164" s="39"/>
      <c r="G164" s="39"/>
      <c r="H164" s="39"/>
      <c r="I164" s="39"/>
      <c r="J164" s="39"/>
      <c r="K164" s="39"/>
      <c r="L164" s="39"/>
      <c r="M164" s="39"/>
      <c r="N164" s="39"/>
      <c r="O164" s="39"/>
      <c r="P164" s="39"/>
      <c r="Q164" s="39"/>
      <c r="R164" s="39"/>
      <c r="S164" s="39"/>
      <c r="T164" s="39"/>
      <c r="U164" s="39"/>
      <c r="V164" s="39"/>
      <c r="W164" s="39"/>
      <c r="X164" s="39"/>
      <c r="Y164" s="39"/>
      <c r="Z164" s="185"/>
    </row>
    <row r="165" spans="1:26" ht="12.75" customHeight="1" x14ac:dyDescent="0.2">
      <c r="A165" s="90"/>
      <c r="B165" s="90"/>
      <c r="C165" s="39"/>
      <c r="D165" s="91"/>
      <c r="E165" s="39"/>
      <c r="F165" s="39"/>
      <c r="G165" s="39"/>
      <c r="H165" s="39"/>
      <c r="I165" s="39"/>
      <c r="J165" s="39"/>
      <c r="K165" s="39"/>
      <c r="L165" s="39"/>
      <c r="M165" s="39"/>
      <c r="N165" s="39"/>
      <c r="O165" s="39"/>
      <c r="P165" s="39"/>
      <c r="Q165" s="39"/>
      <c r="R165" s="39"/>
      <c r="S165" s="39"/>
      <c r="T165" s="39"/>
      <c r="U165" s="39"/>
      <c r="V165" s="39"/>
      <c r="W165" s="39"/>
      <c r="X165" s="39"/>
      <c r="Y165" s="39"/>
      <c r="Z165" s="185"/>
    </row>
    <row r="166" spans="1:26" ht="12.75" customHeight="1" x14ac:dyDescent="0.2">
      <c r="A166" s="90"/>
      <c r="B166" s="90"/>
      <c r="C166" s="39"/>
      <c r="D166" s="91"/>
      <c r="E166" s="39"/>
      <c r="F166" s="39"/>
      <c r="G166" s="39"/>
      <c r="H166" s="39"/>
      <c r="I166" s="39"/>
      <c r="J166" s="39"/>
      <c r="K166" s="39"/>
      <c r="L166" s="39"/>
      <c r="M166" s="39"/>
      <c r="N166" s="39"/>
      <c r="O166" s="39"/>
      <c r="P166" s="39"/>
      <c r="Q166" s="39"/>
      <c r="R166" s="39"/>
      <c r="S166" s="39"/>
      <c r="T166" s="39"/>
      <c r="U166" s="39"/>
      <c r="V166" s="39"/>
      <c r="W166" s="39"/>
      <c r="X166" s="39"/>
      <c r="Y166" s="39"/>
      <c r="Z166" s="185"/>
    </row>
    <row r="167" spans="1:26" ht="12.75" customHeight="1" x14ac:dyDescent="0.2">
      <c r="A167" s="90"/>
      <c r="B167" s="90"/>
      <c r="C167" s="39"/>
      <c r="D167" s="91"/>
      <c r="E167" s="39"/>
      <c r="F167" s="39"/>
      <c r="G167" s="39"/>
      <c r="H167" s="39"/>
      <c r="I167" s="39"/>
      <c r="J167" s="39"/>
      <c r="K167" s="39"/>
      <c r="L167" s="39"/>
      <c r="M167" s="39"/>
      <c r="N167" s="39"/>
      <c r="O167" s="39"/>
      <c r="P167" s="39"/>
      <c r="Q167" s="39"/>
      <c r="R167" s="39"/>
      <c r="S167" s="39"/>
      <c r="T167" s="39"/>
      <c r="U167" s="39"/>
      <c r="V167" s="39"/>
      <c r="W167" s="39"/>
      <c r="X167" s="39"/>
      <c r="Y167" s="39"/>
      <c r="Z167" s="185"/>
    </row>
    <row r="168" spans="1:26" ht="12.75" customHeight="1" x14ac:dyDescent="0.2">
      <c r="A168" s="90"/>
      <c r="B168" s="90"/>
      <c r="C168" s="39"/>
      <c r="D168" s="91"/>
      <c r="E168" s="39"/>
      <c r="F168" s="39"/>
      <c r="G168" s="39"/>
      <c r="H168" s="39"/>
      <c r="I168" s="39"/>
      <c r="J168" s="39"/>
      <c r="K168" s="39"/>
      <c r="L168" s="39"/>
      <c r="M168" s="39"/>
      <c r="N168" s="39"/>
      <c r="O168" s="39"/>
      <c r="P168" s="39"/>
      <c r="Q168" s="39"/>
      <c r="R168" s="39"/>
      <c r="S168" s="39"/>
      <c r="T168" s="39"/>
      <c r="U168" s="39"/>
      <c r="V168" s="39"/>
      <c r="W168" s="39"/>
      <c r="X168" s="39"/>
      <c r="Y168" s="39"/>
      <c r="Z168" s="185"/>
    </row>
    <row r="169" spans="1:26" ht="12.75" customHeight="1" x14ac:dyDescent="0.2">
      <c r="A169" s="90"/>
      <c r="B169" s="90"/>
      <c r="C169" s="39"/>
      <c r="D169" s="91"/>
      <c r="E169" s="39"/>
      <c r="F169" s="39"/>
      <c r="G169" s="39"/>
      <c r="H169" s="39"/>
      <c r="I169" s="39"/>
      <c r="J169" s="39"/>
      <c r="K169" s="39"/>
      <c r="L169" s="39"/>
      <c r="M169" s="39"/>
      <c r="N169" s="39"/>
      <c r="O169" s="39"/>
      <c r="P169" s="39"/>
      <c r="Q169" s="39"/>
      <c r="R169" s="39"/>
      <c r="S169" s="39"/>
      <c r="T169" s="39"/>
      <c r="U169" s="39"/>
      <c r="V169" s="39"/>
      <c r="W169" s="39"/>
      <c r="X169" s="39"/>
      <c r="Y169" s="39"/>
      <c r="Z169" s="185"/>
    </row>
    <row r="170" spans="1:26" ht="12.75" customHeight="1" x14ac:dyDescent="0.2">
      <c r="A170" s="90"/>
      <c r="B170" s="90"/>
      <c r="C170" s="39"/>
      <c r="D170" s="91"/>
      <c r="E170" s="39"/>
      <c r="F170" s="39"/>
      <c r="G170" s="39"/>
      <c r="H170" s="39"/>
      <c r="I170" s="39"/>
      <c r="J170" s="39"/>
      <c r="K170" s="39"/>
      <c r="L170" s="39"/>
      <c r="M170" s="39"/>
      <c r="N170" s="39"/>
      <c r="O170" s="39"/>
      <c r="P170" s="39"/>
      <c r="Q170" s="39"/>
      <c r="R170" s="39"/>
      <c r="S170" s="39"/>
      <c r="T170" s="39"/>
      <c r="U170" s="39"/>
      <c r="V170" s="39"/>
      <c r="W170" s="39"/>
      <c r="X170" s="39"/>
      <c r="Y170" s="39"/>
      <c r="Z170" s="185"/>
    </row>
    <row r="171" spans="1:26" ht="12.75" customHeight="1" x14ac:dyDescent="0.2">
      <c r="A171" s="90"/>
      <c r="B171" s="90"/>
      <c r="C171" s="39"/>
      <c r="D171" s="91"/>
      <c r="E171" s="39"/>
      <c r="F171" s="39"/>
      <c r="G171" s="39"/>
      <c r="H171" s="39"/>
      <c r="I171" s="39"/>
      <c r="J171" s="39"/>
      <c r="K171" s="39"/>
      <c r="L171" s="39"/>
      <c r="M171" s="39"/>
      <c r="N171" s="39"/>
      <c r="O171" s="39"/>
      <c r="P171" s="39"/>
      <c r="Q171" s="39"/>
      <c r="R171" s="39"/>
      <c r="S171" s="39"/>
      <c r="T171" s="39"/>
      <c r="U171" s="39"/>
      <c r="V171" s="39"/>
      <c r="W171" s="39"/>
      <c r="X171" s="39"/>
      <c r="Y171" s="39"/>
      <c r="Z171" s="185"/>
    </row>
    <row r="172" spans="1:26" ht="12.75" customHeight="1" x14ac:dyDescent="0.2">
      <c r="A172" s="90"/>
      <c r="B172" s="90"/>
      <c r="C172" s="39"/>
      <c r="D172" s="91"/>
      <c r="E172" s="39"/>
      <c r="F172" s="39"/>
      <c r="G172" s="39"/>
      <c r="H172" s="39"/>
      <c r="I172" s="39"/>
      <c r="J172" s="39"/>
      <c r="K172" s="39"/>
      <c r="L172" s="39"/>
      <c r="M172" s="39"/>
      <c r="N172" s="39"/>
      <c r="O172" s="39"/>
      <c r="P172" s="39"/>
      <c r="Q172" s="39"/>
      <c r="R172" s="39"/>
      <c r="S172" s="39"/>
      <c r="T172" s="39"/>
      <c r="U172" s="39"/>
      <c r="V172" s="39"/>
      <c r="W172" s="39"/>
      <c r="X172" s="39"/>
      <c r="Y172" s="39"/>
      <c r="Z172" s="185"/>
    </row>
    <row r="173" spans="1:26" ht="12.75" customHeight="1" x14ac:dyDescent="0.2">
      <c r="A173" s="90"/>
      <c r="B173" s="90"/>
      <c r="C173" s="39"/>
      <c r="D173" s="91"/>
      <c r="E173" s="39"/>
      <c r="F173" s="39"/>
      <c r="G173" s="39"/>
      <c r="H173" s="39"/>
      <c r="I173" s="39"/>
      <c r="J173" s="39"/>
      <c r="K173" s="39"/>
      <c r="L173" s="39"/>
      <c r="M173" s="39"/>
      <c r="N173" s="39"/>
      <c r="O173" s="39"/>
      <c r="P173" s="39"/>
      <c r="Q173" s="39"/>
      <c r="R173" s="39"/>
      <c r="S173" s="39"/>
      <c r="T173" s="39"/>
      <c r="U173" s="39"/>
      <c r="V173" s="39"/>
      <c r="W173" s="39"/>
      <c r="X173" s="39"/>
      <c r="Y173" s="39"/>
      <c r="Z173" s="185"/>
    </row>
    <row r="174" spans="1:26" ht="12.75" customHeight="1" x14ac:dyDescent="0.2">
      <c r="A174" s="90"/>
      <c r="B174" s="90"/>
      <c r="C174" s="39"/>
      <c r="D174" s="91"/>
      <c r="E174" s="39"/>
      <c r="F174" s="39"/>
      <c r="G174" s="39"/>
      <c r="H174" s="39"/>
      <c r="I174" s="39"/>
      <c r="J174" s="39"/>
      <c r="K174" s="39"/>
      <c r="L174" s="39"/>
      <c r="M174" s="39"/>
      <c r="N174" s="39"/>
      <c r="O174" s="39"/>
      <c r="P174" s="39"/>
      <c r="Q174" s="39"/>
      <c r="R174" s="39"/>
      <c r="S174" s="39"/>
      <c r="T174" s="39"/>
      <c r="U174" s="39"/>
      <c r="V174" s="39"/>
      <c r="W174" s="39"/>
      <c r="X174" s="39"/>
      <c r="Y174" s="39"/>
      <c r="Z174" s="185"/>
    </row>
    <row r="175" spans="1:26" ht="12.75" customHeight="1" x14ac:dyDescent="0.2">
      <c r="A175" s="90"/>
      <c r="B175" s="90"/>
      <c r="C175" s="39"/>
      <c r="D175" s="91"/>
      <c r="E175" s="39"/>
      <c r="F175" s="39"/>
      <c r="G175" s="39"/>
      <c r="H175" s="39"/>
      <c r="I175" s="39"/>
      <c r="J175" s="39"/>
      <c r="K175" s="39"/>
      <c r="L175" s="39"/>
      <c r="M175" s="39"/>
      <c r="N175" s="39"/>
      <c r="O175" s="39"/>
      <c r="P175" s="39"/>
      <c r="Q175" s="39"/>
      <c r="R175" s="39"/>
      <c r="S175" s="39"/>
      <c r="T175" s="39"/>
      <c r="U175" s="39"/>
      <c r="V175" s="39"/>
      <c r="W175" s="39"/>
      <c r="X175" s="39"/>
      <c r="Y175" s="39"/>
      <c r="Z175" s="185"/>
    </row>
    <row r="176" spans="1:26" ht="12.75" customHeight="1" x14ac:dyDescent="0.2">
      <c r="A176" s="90"/>
      <c r="B176" s="90"/>
      <c r="C176" s="39"/>
      <c r="D176" s="91"/>
      <c r="E176" s="39"/>
      <c r="F176" s="39"/>
      <c r="G176" s="39"/>
      <c r="H176" s="39"/>
      <c r="I176" s="39"/>
      <c r="J176" s="39"/>
      <c r="K176" s="39"/>
      <c r="L176" s="39"/>
      <c r="M176" s="39"/>
      <c r="N176" s="39"/>
      <c r="O176" s="39"/>
      <c r="P176" s="39"/>
      <c r="Q176" s="39"/>
      <c r="R176" s="39"/>
      <c r="S176" s="39"/>
      <c r="T176" s="39"/>
      <c r="U176" s="39"/>
      <c r="V176" s="39"/>
      <c r="W176" s="39"/>
      <c r="X176" s="39"/>
      <c r="Y176" s="39"/>
      <c r="Z176" s="185"/>
    </row>
    <row r="177" spans="1:26" ht="12.75" customHeight="1" x14ac:dyDescent="0.2">
      <c r="A177" s="90"/>
      <c r="B177" s="90"/>
      <c r="C177" s="39"/>
      <c r="D177" s="91"/>
      <c r="E177" s="39"/>
      <c r="F177" s="39"/>
      <c r="G177" s="39"/>
      <c r="H177" s="39"/>
      <c r="I177" s="39"/>
      <c r="J177" s="39"/>
      <c r="K177" s="39"/>
      <c r="L177" s="39"/>
      <c r="M177" s="39"/>
      <c r="N177" s="39"/>
      <c r="O177" s="39"/>
      <c r="P177" s="39"/>
      <c r="Q177" s="39"/>
      <c r="R177" s="39"/>
      <c r="S177" s="39"/>
      <c r="T177" s="39"/>
      <c r="U177" s="39"/>
      <c r="V177" s="39"/>
      <c r="W177" s="39"/>
      <c r="X177" s="39"/>
      <c r="Y177" s="39"/>
      <c r="Z177" s="185"/>
    </row>
    <row r="178" spans="1:26" ht="12.75" customHeight="1" x14ac:dyDescent="0.2">
      <c r="A178" s="90"/>
      <c r="B178" s="90"/>
      <c r="C178" s="39"/>
      <c r="D178" s="91"/>
      <c r="E178" s="39"/>
      <c r="F178" s="39"/>
      <c r="G178" s="39"/>
      <c r="H178" s="39"/>
      <c r="I178" s="39"/>
      <c r="J178" s="39"/>
      <c r="K178" s="39"/>
      <c r="L178" s="39"/>
      <c r="M178" s="39"/>
      <c r="N178" s="39"/>
      <c r="O178" s="39"/>
      <c r="P178" s="39"/>
      <c r="Q178" s="39"/>
      <c r="R178" s="39"/>
      <c r="S178" s="39"/>
      <c r="T178" s="39"/>
      <c r="U178" s="39"/>
      <c r="V178" s="39"/>
      <c r="W178" s="39"/>
      <c r="X178" s="39"/>
      <c r="Y178" s="39"/>
      <c r="Z178" s="185"/>
    </row>
    <row r="179" spans="1:26" ht="12.75" customHeight="1" x14ac:dyDescent="0.2">
      <c r="A179" s="90"/>
      <c r="B179" s="90"/>
      <c r="C179" s="39"/>
      <c r="D179" s="91"/>
      <c r="E179" s="39"/>
      <c r="F179" s="39"/>
      <c r="G179" s="39"/>
      <c r="H179" s="39"/>
      <c r="I179" s="39"/>
      <c r="J179" s="39"/>
      <c r="K179" s="39"/>
      <c r="L179" s="39"/>
      <c r="M179" s="39"/>
      <c r="N179" s="39"/>
      <c r="O179" s="39"/>
      <c r="P179" s="39"/>
      <c r="Q179" s="39"/>
      <c r="R179" s="39"/>
      <c r="S179" s="39"/>
      <c r="T179" s="39"/>
      <c r="U179" s="39"/>
      <c r="V179" s="39"/>
      <c r="W179" s="39"/>
      <c r="X179" s="39"/>
      <c r="Y179" s="39"/>
      <c r="Z179" s="185"/>
    </row>
    <row r="180" spans="1:26" ht="12.75" customHeight="1" x14ac:dyDescent="0.2">
      <c r="A180" s="90"/>
      <c r="B180" s="90"/>
      <c r="C180" s="39"/>
      <c r="D180" s="91"/>
      <c r="E180" s="39"/>
      <c r="F180" s="39"/>
      <c r="G180" s="39"/>
      <c r="H180" s="39"/>
      <c r="I180" s="39"/>
      <c r="J180" s="39"/>
      <c r="K180" s="39"/>
      <c r="L180" s="39"/>
      <c r="M180" s="39"/>
      <c r="N180" s="39"/>
      <c r="O180" s="39"/>
      <c r="P180" s="39"/>
      <c r="Q180" s="39"/>
      <c r="R180" s="39"/>
      <c r="S180" s="39"/>
      <c r="T180" s="39"/>
      <c r="U180" s="39"/>
      <c r="V180" s="39"/>
      <c r="W180" s="39"/>
      <c r="X180" s="39"/>
      <c r="Y180" s="39"/>
      <c r="Z180" s="185"/>
    </row>
    <row r="181" spans="1:26" ht="12.75" customHeight="1" x14ac:dyDescent="0.2">
      <c r="A181" s="90"/>
      <c r="B181" s="90"/>
      <c r="C181" s="39"/>
      <c r="D181" s="91"/>
      <c r="E181" s="39"/>
      <c r="F181" s="39"/>
      <c r="G181" s="39"/>
      <c r="H181" s="39"/>
      <c r="I181" s="39"/>
      <c r="J181" s="39"/>
      <c r="K181" s="39"/>
      <c r="L181" s="39"/>
      <c r="M181" s="39"/>
      <c r="N181" s="39"/>
      <c r="O181" s="39"/>
      <c r="P181" s="39"/>
      <c r="Q181" s="39"/>
      <c r="R181" s="39"/>
      <c r="S181" s="39"/>
      <c r="T181" s="39"/>
      <c r="U181" s="39"/>
      <c r="V181" s="39"/>
      <c r="W181" s="39"/>
      <c r="X181" s="39"/>
      <c r="Y181" s="39"/>
      <c r="Z181" s="185"/>
    </row>
    <row r="182" spans="1:26" ht="12.75" customHeight="1" x14ac:dyDescent="0.2">
      <c r="A182" s="90"/>
      <c r="B182" s="90"/>
      <c r="C182" s="39"/>
      <c r="D182" s="91"/>
      <c r="E182" s="39"/>
      <c r="F182" s="39"/>
      <c r="G182" s="39"/>
      <c r="H182" s="39"/>
      <c r="I182" s="39"/>
      <c r="J182" s="39"/>
      <c r="K182" s="39"/>
      <c r="L182" s="39"/>
      <c r="M182" s="39"/>
      <c r="N182" s="39"/>
      <c r="O182" s="39"/>
      <c r="P182" s="39"/>
      <c r="Q182" s="39"/>
      <c r="R182" s="39"/>
      <c r="S182" s="39"/>
      <c r="T182" s="39"/>
      <c r="U182" s="39"/>
      <c r="V182" s="39"/>
      <c r="W182" s="39"/>
      <c r="X182" s="39"/>
      <c r="Y182" s="39"/>
      <c r="Z182" s="185"/>
    </row>
    <row r="183" spans="1:26" ht="12.75" customHeight="1" x14ac:dyDescent="0.2">
      <c r="A183" s="90"/>
      <c r="B183" s="90"/>
      <c r="C183" s="39"/>
      <c r="D183" s="91"/>
      <c r="E183" s="39"/>
      <c r="F183" s="39"/>
      <c r="G183" s="39"/>
      <c r="H183" s="39"/>
      <c r="I183" s="39"/>
      <c r="J183" s="39"/>
      <c r="K183" s="39"/>
      <c r="L183" s="39"/>
      <c r="M183" s="39"/>
      <c r="N183" s="39"/>
      <c r="O183" s="39"/>
      <c r="P183" s="39"/>
      <c r="Q183" s="39"/>
      <c r="R183" s="39"/>
      <c r="S183" s="39"/>
      <c r="T183" s="39"/>
      <c r="U183" s="39"/>
      <c r="V183" s="39"/>
      <c r="W183" s="39"/>
      <c r="X183" s="39"/>
      <c r="Y183" s="39"/>
      <c r="Z183" s="185"/>
    </row>
    <row r="184" spans="1:26" ht="12.75" customHeight="1" x14ac:dyDescent="0.2">
      <c r="A184" s="90"/>
      <c r="B184" s="90"/>
      <c r="C184" s="39"/>
      <c r="D184" s="91"/>
      <c r="E184" s="39"/>
      <c r="F184" s="39"/>
      <c r="G184" s="39"/>
      <c r="H184" s="39"/>
      <c r="I184" s="39"/>
      <c r="J184" s="39"/>
      <c r="K184" s="39"/>
      <c r="L184" s="39"/>
      <c r="M184" s="39"/>
      <c r="N184" s="39"/>
      <c r="O184" s="39"/>
      <c r="P184" s="39"/>
      <c r="Q184" s="39"/>
      <c r="R184" s="39"/>
      <c r="S184" s="39"/>
      <c r="T184" s="39"/>
      <c r="U184" s="39"/>
      <c r="V184" s="39"/>
      <c r="W184" s="39"/>
      <c r="X184" s="39"/>
      <c r="Y184" s="39"/>
      <c r="Z184" s="185"/>
    </row>
    <row r="185" spans="1:26" ht="12.75" customHeight="1" x14ac:dyDescent="0.2">
      <c r="A185" s="90"/>
      <c r="B185" s="90"/>
      <c r="C185" s="39"/>
      <c r="D185" s="91"/>
      <c r="E185" s="39"/>
      <c r="F185" s="39"/>
      <c r="G185" s="39"/>
      <c r="H185" s="39"/>
      <c r="I185" s="39"/>
      <c r="J185" s="39"/>
      <c r="K185" s="39"/>
      <c r="L185" s="39"/>
      <c r="M185" s="39"/>
      <c r="N185" s="39"/>
      <c r="O185" s="39"/>
      <c r="P185" s="39"/>
      <c r="Q185" s="39"/>
      <c r="R185" s="39"/>
      <c r="S185" s="39"/>
      <c r="T185" s="39"/>
      <c r="U185" s="39"/>
      <c r="V185" s="39"/>
      <c r="W185" s="39"/>
      <c r="X185" s="39"/>
      <c r="Y185" s="39"/>
      <c r="Z185" s="185"/>
    </row>
    <row r="186" spans="1:26" ht="12.75" customHeight="1" x14ac:dyDescent="0.2">
      <c r="A186" s="90"/>
      <c r="B186" s="90"/>
      <c r="C186" s="39"/>
      <c r="D186" s="91"/>
      <c r="E186" s="39"/>
      <c r="F186" s="39"/>
      <c r="G186" s="39"/>
      <c r="H186" s="39"/>
      <c r="I186" s="39"/>
      <c r="J186" s="39"/>
      <c r="K186" s="39"/>
      <c r="L186" s="39"/>
      <c r="M186" s="39"/>
      <c r="N186" s="39"/>
      <c r="O186" s="39"/>
      <c r="P186" s="39"/>
      <c r="Q186" s="39"/>
      <c r="R186" s="39"/>
      <c r="S186" s="39"/>
      <c r="T186" s="39"/>
      <c r="U186" s="39"/>
      <c r="V186" s="39"/>
      <c r="W186" s="39"/>
      <c r="X186" s="39"/>
      <c r="Y186" s="39"/>
      <c r="Z186" s="185"/>
    </row>
    <row r="187" spans="1:26" ht="12.75" customHeight="1" x14ac:dyDescent="0.2">
      <c r="A187" s="90"/>
      <c r="B187" s="90"/>
      <c r="C187" s="39"/>
      <c r="D187" s="91"/>
      <c r="E187" s="39"/>
      <c r="F187" s="39"/>
      <c r="G187" s="39"/>
      <c r="H187" s="39"/>
      <c r="I187" s="39"/>
      <c r="J187" s="39"/>
      <c r="K187" s="39"/>
      <c r="L187" s="39"/>
      <c r="M187" s="39"/>
      <c r="N187" s="39"/>
      <c r="O187" s="39"/>
      <c r="P187" s="39"/>
      <c r="Q187" s="39"/>
      <c r="R187" s="39"/>
      <c r="S187" s="39"/>
      <c r="T187" s="39"/>
      <c r="U187" s="39"/>
      <c r="V187" s="39"/>
      <c r="W187" s="39"/>
      <c r="X187" s="39"/>
      <c r="Y187" s="39"/>
      <c r="Z187" s="185"/>
    </row>
    <row r="188" spans="1:26" ht="12.75" customHeight="1" x14ac:dyDescent="0.2">
      <c r="A188" s="90"/>
      <c r="B188" s="90"/>
      <c r="C188" s="39"/>
      <c r="D188" s="91"/>
      <c r="E188" s="39"/>
      <c r="F188" s="39"/>
      <c r="G188" s="39"/>
      <c r="H188" s="39"/>
      <c r="I188" s="39"/>
      <c r="J188" s="39"/>
      <c r="K188" s="39"/>
      <c r="L188" s="39"/>
      <c r="M188" s="39"/>
      <c r="N188" s="39"/>
      <c r="O188" s="39"/>
      <c r="P188" s="39"/>
      <c r="Q188" s="39"/>
      <c r="R188" s="39"/>
      <c r="S188" s="39"/>
      <c r="T188" s="39"/>
      <c r="U188" s="39"/>
      <c r="V188" s="39"/>
      <c r="W188" s="39"/>
      <c r="X188" s="39"/>
      <c r="Y188" s="39"/>
      <c r="Z188" s="185"/>
    </row>
    <row r="189" spans="1:26" ht="12.75" customHeight="1" x14ac:dyDescent="0.2">
      <c r="A189" s="90"/>
      <c r="B189" s="90"/>
      <c r="C189" s="39"/>
      <c r="D189" s="91"/>
      <c r="E189" s="39"/>
      <c r="F189" s="39"/>
      <c r="G189" s="39"/>
      <c r="H189" s="39"/>
      <c r="I189" s="39"/>
      <c r="J189" s="39"/>
      <c r="K189" s="39"/>
      <c r="L189" s="39"/>
      <c r="M189" s="39"/>
      <c r="N189" s="39"/>
      <c r="O189" s="39"/>
      <c r="P189" s="39"/>
      <c r="Q189" s="39"/>
      <c r="R189" s="39"/>
      <c r="S189" s="39"/>
      <c r="T189" s="39"/>
      <c r="U189" s="39"/>
      <c r="V189" s="39"/>
      <c r="W189" s="39"/>
      <c r="X189" s="39"/>
      <c r="Y189" s="39"/>
      <c r="Z189" s="185"/>
    </row>
    <row r="190" spans="1:26" ht="12.75" customHeight="1" x14ac:dyDescent="0.2">
      <c r="A190" s="90"/>
      <c r="B190" s="90"/>
      <c r="C190" s="39"/>
      <c r="D190" s="91"/>
      <c r="E190" s="39"/>
      <c r="F190" s="39"/>
      <c r="G190" s="39"/>
      <c r="H190" s="39"/>
      <c r="I190" s="39"/>
      <c r="J190" s="39"/>
      <c r="K190" s="39"/>
      <c r="L190" s="39"/>
      <c r="M190" s="39"/>
      <c r="N190" s="39"/>
      <c r="O190" s="39"/>
      <c r="P190" s="39"/>
      <c r="Q190" s="39"/>
      <c r="R190" s="39"/>
      <c r="S190" s="39"/>
      <c r="T190" s="39"/>
      <c r="U190" s="39"/>
      <c r="V190" s="39"/>
      <c r="W190" s="39"/>
      <c r="X190" s="39"/>
      <c r="Y190" s="39"/>
      <c r="Z190" s="185"/>
    </row>
    <row r="191" spans="1:26" ht="12.75" customHeight="1" x14ac:dyDescent="0.2">
      <c r="A191" s="90"/>
      <c r="B191" s="90"/>
      <c r="C191" s="39"/>
      <c r="D191" s="91"/>
      <c r="E191" s="39"/>
      <c r="F191" s="39"/>
      <c r="G191" s="39"/>
      <c r="H191" s="39"/>
      <c r="I191" s="39"/>
      <c r="J191" s="39"/>
      <c r="K191" s="39"/>
      <c r="L191" s="39"/>
      <c r="M191" s="39"/>
      <c r="N191" s="39"/>
      <c r="O191" s="39"/>
      <c r="P191" s="39"/>
      <c r="Q191" s="39"/>
      <c r="R191" s="39"/>
      <c r="S191" s="39"/>
      <c r="T191" s="39"/>
      <c r="U191" s="39"/>
      <c r="V191" s="39"/>
      <c r="W191" s="39"/>
      <c r="X191" s="39"/>
      <c r="Y191" s="39"/>
      <c r="Z191" s="185"/>
    </row>
    <row r="192" spans="1:26" ht="12.75" customHeight="1" x14ac:dyDescent="0.2">
      <c r="A192" s="90"/>
      <c r="B192" s="90"/>
      <c r="C192" s="39"/>
      <c r="D192" s="91"/>
      <c r="E192" s="39"/>
      <c r="F192" s="39"/>
      <c r="G192" s="39"/>
      <c r="H192" s="39"/>
      <c r="I192" s="39"/>
      <c r="J192" s="39"/>
      <c r="K192" s="39"/>
      <c r="L192" s="39"/>
      <c r="M192" s="39"/>
      <c r="N192" s="39"/>
      <c r="O192" s="39"/>
      <c r="P192" s="39"/>
      <c r="Q192" s="39"/>
      <c r="R192" s="39"/>
      <c r="S192" s="39"/>
      <c r="T192" s="39"/>
      <c r="U192" s="39"/>
      <c r="V192" s="39"/>
      <c r="W192" s="39"/>
      <c r="X192" s="39"/>
      <c r="Y192" s="39"/>
      <c r="Z192" s="185"/>
    </row>
    <row r="193" spans="1:26" ht="12.75" customHeight="1" x14ac:dyDescent="0.2">
      <c r="A193" s="90"/>
      <c r="B193" s="90"/>
      <c r="C193" s="39"/>
      <c r="D193" s="91"/>
      <c r="E193" s="39"/>
      <c r="F193" s="39"/>
      <c r="G193" s="39"/>
      <c r="H193" s="39"/>
      <c r="I193" s="39"/>
      <c r="J193" s="39"/>
      <c r="K193" s="39"/>
      <c r="L193" s="39"/>
      <c r="M193" s="39"/>
      <c r="N193" s="39"/>
      <c r="O193" s="39"/>
      <c r="P193" s="39"/>
      <c r="Q193" s="39"/>
      <c r="R193" s="39"/>
      <c r="S193" s="39"/>
      <c r="T193" s="39"/>
      <c r="U193" s="39"/>
      <c r="V193" s="39"/>
      <c r="W193" s="39"/>
      <c r="X193" s="39"/>
      <c r="Y193" s="39"/>
      <c r="Z193" s="185"/>
    </row>
    <row r="194" spans="1:26" ht="12.75" customHeight="1" x14ac:dyDescent="0.2">
      <c r="A194" s="90"/>
      <c r="B194" s="90"/>
      <c r="C194" s="39"/>
      <c r="D194" s="91"/>
      <c r="E194" s="39"/>
      <c r="F194" s="39"/>
      <c r="G194" s="39"/>
      <c r="H194" s="39"/>
      <c r="I194" s="39"/>
      <c r="J194" s="39"/>
      <c r="K194" s="39"/>
      <c r="L194" s="39"/>
      <c r="M194" s="39"/>
      <c r="N194" s="39"/>
      <c r="O194" s="39"/>
      <c r="P194" s="39"/>
      <c r="Q194" s="39"/>
      <c r="R194" s="39"/>
      <c r="S194" s="39"/>
      <c r="T194" s="39"/>
      <c r="U194" s="39"/>
      <c r="V194" s="39"/>
      <c r="W194" s="39"/>
      <c r="X194" s="39"/>
      <c r="Y194" s="39"/>
      <c r="Z194" s="185"/>
    </row>
    <row r="195" spans="1:26" ht="12.75" customHeight="1" x14ac:dyDescent="0.2">
      <c r="A195" s="90"/>
      <c r="B195" s="90"/>
      <c r="C195" s="39"/>
      <c r="D195" s="91"/>
      <c r="E195" s="39"/>
      <c r="F195" s="39"/>
      <c r="G195" s="39"/>
      <c r="H195" s="39"/>
      <c r="I195" s="39"/>
      <c r="J195" s="39"/>
      <c r="K195" s="39"/>
      <c r="L195" s="39"/>
      <c r="M195" s="39"/>
      <c r="N195" s="39"/>
      <c r="O195" s="39"/>
      <c r="P195" s="39"/>
      <c r="Q195" s="39"/>
      <c r="R195" s="39"/>
      <c r="S195" s="39"/>
      <c r="T195" s="39"/>
      <c r="U195" s="39"/>
      <c r="V195" s="39"/>
      <c r="W195" s="39"/>
      <c r="X195" s="39"/>
      <c r="Y195" s="39"/>
      <c r="Z195" s="185"/>
    </row>
    <row r="196" spans="1:26" ht="12.75" customHeight="1" x14ac:dyDescent="0.2">
      <c r="A196" s="90"/>
      <c r="B196" s="90"/>
      <c r="C196" s="39"/>
      <c r="D196" s="91"/>
      <c r="E196" s="39"/>
      <c r="F196" s="39"/>
      <c r="G196" s="39"/>
      <c r="H196" s="39"/>
      <c r="I196" s="39"/>
      <c r="J196" s="39"/>
      <c r="K196" s="39"/>
      <c r="L196" s="39"/>
      <c r="M196" s="39"/>
      <c r="N196" s="39"/>
      <c r="O196" s="39"/>
      <c r="P196" s="39"/>
      <c r="Q196" s="39"/>
      <c r="R196" s="39"/>
      <c r="S196" s="39"/>
      <c r="T196" s="39"/>
      <c r="U196" s="39"/>
      <c r="V196" s="39"/>
      <c r="W196" s="39"/>
      <c r="X196" s="39"/>
      <c r="Y196" s="39"/>
      <c r="Z196" s="185"/>
    </row>
    <row r="197" spans="1:26" ht="12.75" customHeight="1" x14ac:dyDescent="0.2">
      <c r="A197" s="90"/>
      <c r="B197" s="90"/>
      <c r="C197" s="39"/>
      <c r="D197" s="91"/>
      <c r="E197" s="39"/>
      <c r="F197" s="39"/>
      <c r="G197" s="39"/>
      <c r="H197" s="39"/>
      <c r="I197" s="39"/>
      <c r="J197" s="39"/>
      <c r="K197" s="39"/>
      <c r="L197" s="39"/>
      <c r="M197" s="39"/>
      <c r="N197" s="39"/>
      <c r="O197" s="39"/>
      <c r="P197" s="39"/>
      <c r="Q197" s="39"/>
      <c r="R197" s="39"/>
      <c r="S197" s="39"/>
      <c r="T197" s="39"/>
      <c r="U197" s="39"/>
      <c r="V197" s="39"/>
      <c r="W197" s="39"/>
      <c r="X197" s="39"/>
      <c r="Y197" s="39"/>
      <c r="Z197" s="185"/>
    </row>
    <row r="198" spans="1:26" ht="12.75" customHeight="1" x14ac:dyDescent="0.2">
      <c r="A198" s="90"/>
      <c r="B198" s="90"/>
      <c r="C198" s="39"/>
      <c r="D198" s="91"/>
      <c r="E198" s="39"/>
      <c r="F198" s="39"/>
      <c r="G198" s="39"/>
      <c r="H198" s="39"/>
      <c r="I198" s="39"/>
      <c r="J198" s="39"/>
      <c r="K198" s="39"/>
      <c r="L198" s="39"/>
      <c r="M198" s="39"/>
      <c r="N198" s="39"/>
      <c r="O198" s="39"/>
      <c r="P198" s="39"/>
      <c r="Q198" s="39"/>
      <c r="R198" s="39"/>
      <c r="S198" s="39"/>
      <c r="T198" s="39"/>
      <c r="U198" s="39"/>
      <c r="V198" s="39"/>
      <c r="W198" s="39"/>
      <c r="X198" s="39"/>
      <c r="Y198" s="39"/>
      <c r="Z198" s="185"/>
    </row>
    <row r="199" spans="1:26" ht="12.75" customHeight="1" x14ac:dyDescent="0.2">
      <c r="A199" s="90"/>
      <c r="B199" s="90"/>
      <c r="C199" s="39"/>
      <c r="D199" s="91"/>
      <c r="E199" s="39"/>
      <c r="F199" s="39"/>
      <c r="G199" s="39"/>
      <c r="H199" s="39"/>
      <c r="I199" s="39"/>
      <c r="J199" s="39"/>
      <c r="K199" s="39"/>
      <c r="L199" s="39"/>
      <c r="M199" s="39"/>
      <c r="N199" s="39"/>
      <c r="O199" s="39"/>
      <c r="P199" s="39"/>
      <c r="Q199" s="39"/>
      <c r="R199" s="39"/>
      <c r="S199" s="39"/>
      <c r="T199" s="39"/>
      <c r="U199" s="39"/>
      <c r="V199" s="39"/>
      <c r="W199" s="39"/>
      <c r="X199" s="39"/>
      <c r="Y199" s="39"/>
      <c r="Z199" s="185"/>
    </row>
    <row r="200" spans="1:26" ht="12.75" customHeight="1" x14ac:dyDescent="0.2">
      <c r="A200" s="90"/>
      <c r="B200" s="90"/>
      <c r="C200" s="39"/>
      <c r="D200" s="91"/>
      <c r="E200" s="39"/>
      <c r="F200" s="39"/>
      <c r="G200" s="39"/>
      <c r="H200" s="39"/>
      <c r="I200" s="39"/>
      <c r="J200" s="39"/>
      <c r="K200" s="39"/>
      <c r="L200" s="39"/>
      <c r="M200" s="39"/>
      <c r="N200" s="39"/>
      <c r="O200" s="39"/>
      <c r="P200" s="39"/>
      <c r="Q200" s="39"/>
      <c r="R200" s="39"/>
      <c r="S200" s="39"/>
      <c r="T200" s="39"/>
      <c r="U200" s="39"/>
      <c r="V200" s="39"/>
      <c r="W200" s="39"/>
      <c r="X200" s="39"/>
      <c r="Y200" s="39"/>
      <c r="Z200" s="185"/>
    </row>
    <row r="201" spans="1:26" ht="12.75" customHeight="1" x14ac:dyDescent="0.2">
      <c r="A201" s="90"/>
      <c r="B201" s="90"/>
      <c r="C201" s="39"/>
      <c r="D201" s="91"/>
      <c r="E201" s="39"/>
      <c r="F201" s="39"/>
      <c r="G201" s="39"/>
      <c r="H201" s="39"/>
      <c r="I201" s="39"/>
      <c r="J201" s="39"/>
      <c r="K201" s="39"/>
      <c r="L201" s="39"/>
      <c r="M201" s="39"/>
      <c r="N201" s="39"/>
      <c r="O201" s="39"/>
      <c r="P201" s="39"/>
      <c r="Q201" s="39"/>
      <c r="R201" s="39"/>
      <c r="S201" s="39"/>
      <c r="T201" s="39"/>
      <c r="U201" s="39"/>
      <c r="V201" s="39"/>
      <c r="W201" s="39"/>
      <c r="X201" s="39"/>
      <c r="Y201" s="39"/>
      <c r="Z201" s="185"/>
    </row>
    <row r="202" spans="1:26" ht="12.75" customHeight="1" x14ac:dyDescent="0.2">
      <c r="A202" s="90"/>
      <c r="B202" s="90"/>
      <c r="C202" s="39"/>
      <c r="D202" s="91"/>
      <c r="E202" s="39"/>
      <c r="F202" s="39"/>
      <c r="G202" s="39"/>
      <c r="H202" s="39"/>
      <c r="I202" s="39"/>
      <c r="J202" s="39"/>
      <c r="K202" s="39"/>
      <c r="L202" s="39"/>
      <c r="M202" s="39"/>
      <c r="N202" s="39"/>
      <c r="O202" s="39"/>
      <c r="P202" s="39"/>
      <c r="Q202" s="39"/>
      <c r="R202" s="39"/>
      <c r="S202" s="39"/>
      <c r="T202" s="39"/>
      <c r="U202" s="39"/>
      <c r="V202" s="39"/>
      <c r="W202" s="39"/>
      <c r="X202" s="39"/>
      <c r="Y202" s="39"/>
      <c r="Z202" s="185"/>
    </row>
    <row r="203" spans="1:26" ht="12.75" customHeight="1" x14ac:dyDescent="0.2">
      <c r="A203" s="90"/>
      <c r="B203" s="90"/>
      <c r="C203" s="39"/>
      <c r="D203" s="91"/>
      <c r="E203" s="39"/>
      <c r="F203" s="39"/>
      <c r="G203" s="39"/>
      <c r="H203" s="39"/>
      <c r="I203" s="39"/>
      <c r="J203" s="39"/>
      <c r="K203" s="39"/>
      <c r="L203" s="39"/>
      <c r="M203" s="39"/>
      <c r="N203" s="39"/>
      <c r="O203" s="39"/>
      <c r="P203" s="39"/>
      <c r="Q203" s="39"/>
      <c r="R203" s="39"/>
      <c r="S203" s="39"/>
      <c r="T203" s="39"/>
      <c r="U203" s="39"/>
      <c r="V203" s="39"/>
      <c r="W203" s="39"/>
      <c r="X203" s="39"/>
      <c r="Y203" s="39"/>
      <c r="Z203" s="185"/>
    </row>
    <row r="204" spans="1:26" ht="12.75" customHeight="1" x14ac:dyDescent="0.2">
      <c r="A204" s="90"/>
      <c r="B204" s="90"/>
      <c r="C204" s="39"/>
      <c r="D204" s="91"/>
      <c r="E204" s="39"/>
      <c r="F204" s="39"/>
      <c r="G204" s="39"/>
      <c r="H204" s="39"/>
      <c r="I204" s="39"/>
      <c r="J204" s="39"/>
      <c r="K204" s="39"/>
      <c r="L204" s="39"/>
      <c r="M204" s="39"/>
      <c r="N204" s="39"/>
      <c r="O204" s="39"/>
      <c r="P204" s="39"/>
      <c r="Q204" s="39"/>
      <c r="R204" s="39"/>
      <c r="S204" s="39"/>
      <c r="T204" s="39"/>
      <c r="U204" s="39"/>
      <c r="V204" s="39"/>
      <c r="W204" s="39"/>
      <c r="X204" s="39"/>
      <c r="Y204" s="39"/>
      <c r="Z204" s="185"/>
    </row>
    <row r="205" spans="1:26" ht="12.75" customHeight="1" x14ac:dyDescent="0.2">
      <c r="A205" s="90"/>
      <c r="B205" s="90"/>
      <c r="C205" s="39"/>
      <c r="D205" s="91"/>
      <c r="E205" s="39"/>
      <c r="F205" s="39"/>
      <c r="G205" s="39"/>
      <c r="H205" s="39"/>
      <c r="I205" s="39"/>
      <c r="J205" s="39"/>
      <c r="K205" s="39"/>
      <c r="L205" s="39"/>
      <c r="M205" s="39"/>
      <c r="N205" s="39"/>
      <c r="O205" s="39"/>
      <c r="P205" s="39"/>
      <c r="Q205" s="39"/>
      <c r="R205" s="39"/>
      <c r="S205" s="39"/>
      <c r="T205" s="39"/>
      <c r="U205" s="39"/>
      <c r="V205" s="39"/>
      <c r="W205" s="39"/>
      <c r="X205" s="39"/>
      <c r="Y205" s="39"/>
      <c r="Z205" s="185"/>
    </row>
    <row r="206" spans="1:26" ht="12.75" customHeight="1" x14ac:dyDescent="0.2">
      <c r="A206" s="90"/>
      <c r="B206" s="90"/>
      <c r="C206" s="39"/>
      <c r="D206" s="91"/>
      <c r="E206" s="39"/>
      <c r="F206" s="39"/>
      <c r="G206" s="39"/>
      <c r="H206" s="39"/>
      <c r="I206" s="39"/>
      <c r="J206" s="39"/>
      <c r="K206" s="39"/>
      <c r="L206" s="39"/>
      <c r="M206" s="39"/>
      <c r="N206" s="39"/>
      <c r="O206" s="39"/>
      <c r="P206" s="39"/>
      <c r="Q206" s="39"/>
      <c r="R206" s="39"/>
      <c r="S206" s="39"/>
      <c r="T206" s="39"/>
      <c r="U206" s="39"/>
      <c r="V206" s="39"/>
      <c r="W206" s="39"/>
      <c r="X206" s="39"/>
      <c r="Y206" s="39"/>
      <c r="Z206" s="185"/>
    </row>
    <row r="207" spans="1:26" ht="12.75" customHeight="1" x14ac:dyDescent="0.2">
      <c r="A207" s="90"/>
      <c r="B207" s="90"/>
      <c r="C207" s="39"/>
      <c r="D207" s="91"/>
      <c r="E207" s="39"/>
      <c r="F207" s="39"/>
      <c r="G207" s="39"/>
      <c r="H207" s="39"/>
      <c r="I207" s="39"/>
      <c r="J207" s="39"/>
      <c r="K207" s="39"/>
      <c r="L207" s="39"/>
      <c r="M207" s="39"/>
      <c r="N207" s="39"/>
      <c r="O207" s="39"/>
      <c r="P207" s="39"/>
      <c r="Q207" s="39"/>
      <c r="R207" s="39"/>
      <c r="S207" s="39"/>
      <c r="T207" s="39"/>
      <c r="U207" s="39"/>
      <c r="V207" s="39"/>
      <c r="W207" s="39"/>
      <c r="X207" s="39"/>
      <c r="Y207" s="39"/>
      <c r="Z207" s="185"/>
    </row>
    <row r="208" spans="1:26" ht="12.75" customHeight="1" x14ac:dyDescent="0.2">
      <c r="A208" s="90"/>
      <c r="B208" s="90"/>
      <c r="C208" s="39"/>
      <c r="D208" s="91"/>
      <c r="E208" s="39"/>
      <c r="F208" s="39"/>
      <c r="G208" s="39"/>
      <c r="H208" s="39"/>
      <c r="I208" s="39"/>
      <c r="J208" s="39"/>
      <c r="K208" s="39"/>
      <c r="L208" s="39"/>
      <c r="M208" s="39"/>
      <c r="N208" s="39"/>
      <c r="O208" s="39"/>
      <c r="P208" s="39"/>
      <c r="Q208" s="39"/>
      <c r="R208" s="39"/>
      <c r="S208" s="39"/>
      <c r="T208" s="39"/>
      <c r="U208" s="39"/>
      <c r="V208" s="39"/>
      <c r="W208" s="39"/>
      <c r="X208" s="39"/>
      <c r="Y208" s="39"/>
      <c r="Z208" s="185"/>
    </row>
    <row r="209" spans="1:26" ht="12.75" customHeight="1" x14ac:dyDescent="0.2">
      <c r="A209" s="90"/>
      <c r="B209" s="90"/>
      <c r="C209" s="39"/>
      <c r="D209" s="91"/>
      <c r="E209" s="39"/>
      <c r="F209" s="39"/>
      <c r="G209" s="39"/>
      <c r="H209" s="39"/>
      <c r="I209" s="39"/>
      <c r="J209" s="39"/>
      <c r="K209" s="39"/>
      <c r="L209" s="39"/>
      <c r="M209" s="39"/>
      <c r="N209" s="39"/>
      <c r="O209" s="39"/>
      <c r="P209" s="39"/>
      <c r="Q209" s="39"/>
      <c r="R209" s="39"/>
      <c r="S209" s="39"/>
      <c r="T209" s="39"/>
      <c r="U209" s="39"/>
      <c r="V209" s="39"/>
      <c r="W209" s="39"/>
      <c r="X209" s="39"/>
      <c r="Y209" s="39"/>
      <c r="Z209" s="185"/>
    </row>
    <row r="210" spans="1:26" ht="12.75" customHeight="1" x14ac:dyDescent="0.2">
      <c r="A210" s="90"/>
      <c r="B210" s="90"/>
      <c r="C210" s="39"/>
      <c r="D210" s="91"/>
      <c r="E210" s="39"/>
      <c r="F210" s="39"/>
      <c r="G210" s="39"/>
      <c r="H210" s="39"/>
      <c r="I210" s="39"/>
      <c r="J210" s="39"/>
      <c r="K210" s="39"/>
      <c r="L210" s="39"/>
      <c r="M210" s="39"/>
      <c r="N210" s="39"/>
      <c r="O210" s="39"/>
      <c r="P210" s="39"/>
      <c r="Q210" s="39"/>
      <c r="R210" s="39"/>
      <c r="S210" s="39"/>
      <c r="T210" s="39"/>
      <c r="U210" s="39"/>
      <c r="V210" s="39"/>
      <c r="W210" s="39"/>
      <c r="X210" s="39"/>
      <c r="Y210" s="39"/>
      <c r="Z210" s="185"/>
    </row>
    <row r="211" spans="1:26" ht="12.75" customHeight="1" x14ac:dyDescent="0.2">
      <c r="A211" s="90"/>
      <c r="B211" s="90"/>
      <c r="C211" s="39"/>
      <c r="D211" s="91"/>
      <c r="E211" s="39"/>
      <c r="F211" s="39"/>
      <c r="G211" s="39"/>
      <c r="H211" s="39"/>
      <c r="I211" s="39"/>
      <c r="J211" s="39"/>
      <c r="K211" s="39"/>
      <c r="L211" s="39"/>
      <c r="M211" s="39"/>
      <c r="N211" s="39"/>
      <c r="O211" s="39"/>
      <c r="P211" s="39"/>
      <c r="Q211" s="39"/>
      <c r="R211" s="39"/>
      <c r="S211" s="39"/>
      <c r="T211" s="39"/>
      <c r="U211" s="39"/>
      <c r="V211" s="39"/>
      <c r="W211" s="39"/>
      <c r="X211" s="39"/>
      <c r="Y211" s="39"/>
      <c r="Z211" s="185"/>
    </row>
    <row r="212" spans="1:26" ht="12.75" customHeight="1" x14ac:dyDescent="0.2">
      <c r="A212" s="90"/>
      <c r="B212" s="90"/>
      <c r="C212" s="39"/>
      <c r="D212" s="91"/>
      <c r="E212" s="39"/>
      <c r="F212" s="39"/>
      <c r="G212" s="39"/>
      <c r="H212" s="39"/>
      <c r="I212" s="39"/>
      <c r="J212" s="39"/>
      <c r="K212" s="39"/>
      <c r="L212" s="39"/>
      <c r="M212" s="39"/>
      <c r="N212" s="39"/>
      <c r="O212" s="39"/>
      <c r="P212" s="39"/>
      <c r="Q212" s="39"/>
      <c r="R212" s="39"/>
      <c r="S212" s="39"/>
      <c r="T212" s="39"/>
      <c r="U212" s="39"/>
      <c r="V212" s="39"/>
      <c r="W212" s="39"/>
      <c r="X212" s="39"/>
      <c r="Y212" s="39"/>
      <c r="Z212" s="185"/>
    </row>
    <row r="213" spans="1:26" ht="12.75" customHeight="1" x14ac:dyDescent="0.2">
      <c r="A213" s="90"/>
      <c r="B213" s="90"/>
      <c r="C213" s="39"/>
      <c r="D213" s="91"/>
      <c r="E213" s="39"/>
      <c r="F213" s="39"/>
      <c r="G213" s="39"/>
      <c r="H213" s="39"/>
      <c r="I213" s="39"/>
      <c r="J213" s="39"/>
      <c r="K213" s="39"/>
      <c r="L213" s="39"/>
      <c r="M213" s="39"/>
      <c r="N213" s="39"/>
      <c r="O213" s="39"/>
      <c r="P213" s="39"/>
      <c r="Q213" s="39"/>
      <c r="R213" s="39"/>
      <c r="S213" s="39"/>
      <c r="T213" s="39"/>
      <c r="U213" s="39"/>
      <c r="V213" s="39"/>
      <c r="W213" s="39"/>
      <c r="X213" s="39"/>
      <c r="Y213" s="39"/>
      <c r="Z213" s="185"/>
    </row>
    <row r="214" spans="1:26" ht="12.75" customHeight="1" x14ac:dyDescent="0.2">
      <c r="A214" s="90"/>
      <c r="B214" s="90"/>
      <c r="C214" s="39"/>
      <c r="D214" s="91"/>
      <c r="E214" s="39"/>
      <c r="F214" s="39"/>
      <c r="G214" s="39"/>
      <c r="H214" s="39"/>
      <c r="I214" s="39"/>
      <c r="J214" s="39"/>
      <c r="K214" s="39"/>
      <c r="L214" s="39"/>
      <c r="M214" s="39"/>
      <c r="N214" s="39"/>
      <c r="O214" s="39"/>
      <c r="P214" s="39"/>
      <c r="Q214" s="39"/>
      <c r="R214" s="39"/>
      <c r="S214" s="39"/>
      <c r="T214" s="39"/>
      <c r="U214" s="39"/>
      <c r="V214" s="39"/>
      <c r="W214" s="39"/>
      <c r="X214" s="39"/>
      <c r="Y214" s="39"/>
      <c r="Z214" s="185"/>
    </row>
    <row r="215" spans="1:26" ht="12.75" customHeight="1" x14ac:dyDescent="0.2">
      <c r="A215" s="90"/>
      <c r="B215" s="90"/>
      <c r="C215" s="39"/>
      <c r="D215" s="91"/>
      <c r="E215" s="39"/>
      <c r="F215" s="39"/>
      <c r="G215" s="39"/>
      <c r="H215" s="39"/>
      <c r="I215" s="39"/>
      <c r="J215" s="39"/>
      <c r="K215" s="39"/>
      <c r="L215" s="39"/>
      <c r="M215" s="39"/>
      <c r="N215" s="39"/>
      <c r="O215" s="39"/>
      <c r="P215" s="39"/>
      <c r="Q215" s="39"/>
      <c r="R215" s="39"/>
      <c r="S215" s="39"/>
      <c r="T215" s="39"/>
      <c r="U215" s="39"/>
      <c r="V215" s="39"/>
      <c r="W215" s="39"/>
      <c r="X215" s="39"/>
      <c r="Y215" s="39"/>
      <c r="Z215" s="185"/>
    </row>
    <row r="216" spans="1:26" ht="12.75" customHeight="1" x14ac:dyDescent="0.2">
      <c r="A216" s="90"/>
      <c r="B216" s="90"/>
      <c r="C216" s="39"/>
      <c r="D216" s="91"/>
      <c r="E216" s="39"/>
      <c r="F216" s="39"/>
      <c r="G216" s="39"/>
      <c r="H216" s="39"/>
      <c r="I216" s="39"/>
      <c r="J216" s="39"/>
      <c r="K216" s="39"/>
      <c r="L216" s="39"/>
      <c r="M216" s="39"/>
      <c r="N216" s="39"/>
      <c r="O216" s="39"/>
      <c r="P216" s="39"/>
      <c r="Q216" s="39"/>
      <c r="R216" s="39"/>
      <c r="S216" s="39"/>
      <c r="T216" s="39"/>
      <c r="U216" s="39"/>
      <c r="V216" s="39"/>
      <c r="W216" s="39"/>
      <c r="X216" s="39"/>
      <c r="Y216" s="39"/>
      <c r="Z216" s="185"/>
    </row>
    <row r="217" spans="1:26" ht="12.75" customHeight="1" x14ac:dyDescent="0.2">
      <c r="A217" s="90"/>
      <c r="B217" s="90"/>
      <c r="C217" s="39"/>
      <c r="D217" s="91"/>
      <c r="E217" s="39"/>
      <c r="F217" s="39"/>
      <c r="G217" s="39"/>
      <c r="H217" s="39"/>
      <c r="I217" s="39"/>
      <c r="J217" s="39"/>
      <c r="K217" s="39"/>
      <c r="L217" s="39"/>
      <c r="M217" s="39"/>
      <c r="N217" s="39"/>
      <c r="O217" s="39"/>
      <c r="P217" s="39"/>
      <c r="Q217" s="39"/>
      <c r="R217" s="39"/>
      <c r="S217" s="39"/>
      <c r="T217" s="39"/>
      <c r="U217" s="39"/>
      <c r="V217" s="39"/>
      <c r="W217" s="39"/>
      <c r="X217" s="39"/>
      <c r="Y217" s="39"/>
      <c r="Z217" s="185"/>
    </row>
    <row r="218" spans="1:26" ht="12.75" customHeight="1" x14ac:dyDescent="0.2">
      <c r="A218" s="90"/>
      <c r="B218" s="90"/>
      <c r="C218" s="39"/>
      <c r="D218" s="91"/>
      <c r="E218" s="39"/>
      <c r="F218" s="39"/>
      <c r="G218" s="39"/>
      <c r="H218" s="39"/>
      <c r="I218" s="39"/>
      <c r="J218" s="39"/>
      <c r="K218" s="39"/>
      <c r="L218" s="39"/>
      <c r="M218" s="39"/>
      <c r="N218" s="39"/>
      <c r="O218" s="39"/>
      <c r="P218" s="39"/>
      <c r="Q218" s="39"/>
      <c r="R218" s="39"/>
      <c r="S218" s="39"/>
      <c r="T218" s="39"/>
      <c r="U218" s="39"/>
      <c r="V218" s="39"/>
      <c r="W218" s="39"/>
      <c r="X218" s="39"/>
      <c r="Y218" s="39"/>
      <c r="Z218" s="185"/>
    </row>
    <row r="219" spans="1:26" ht="12.75" customHeight="1" x14ac:dyDescent="0.2">
      <c r="A219" s="90"/>
      <c r="B219" s="90"/>
      <c r="C219" s="39"/>
      <c r="D219" s="91"/>
      <c r="E219" s="39"/>
      <c r="F219" s="39"/>
      <c r="G219" s="39"/>
      <c r="H219" s="39"/>
      <c r="I219" s="39"/>
      <c r="J219" s="39"/>
      <c r="K219" s="39"/>
      <c r="L219" s="39"/>
      <c r="M219" s="39"/>
      <c r="N219" s="39"/>
      <c r="O219" s="39"/>
      <c r="P219" s="39"/>
      <c r="Q219" s="39"/>
      <c r="R219" s="39"/>
      <c r="S219" s="39"/>
      <c r="T219" s="39"/>
      <c r="U219" s="39"/>
      <c r="V219" s="39"/>
      <c r="W219" s="39"/>
      <c r="X219" s="39"/>
      <c r="Y219" s="39"/>
      <c r="Z219" s="185"/>
    </row>
    <row r="220" spans="1:26" ht="12.75" customHeight="1" x14ac:dyDescent="0.2">
      <c r="A220" s="90"/>
      <c r="B220" s="90"/>
      <c r="C220" s="39"/>
      <c r="D220" s="91"/>
      <c r="E220" s="39"/>
      <c r="F220" s="39"/>
      <c r="G220" s="39"/>
      <c r="H220" s="39"/>
      <c r="I220" s="39"/>
      <c r="J220" s="39"/>
      <c r="K220" s="39"/>
      <c r="L220" s="39"/>
      <c r="M220" s="39"/>
      <c r="N220" s="39"/>
      <c r="O220" s="39"/>
      <c r="P220" s="39"/>
      <c r="Q220" s="39"/>
      <c r="R220" s="39"/>
      <c r="S220" s="39"/>
      <c r="T220" s="39"/>
      <c r="U220" s="39"/>
      <c r="V220" s="39"/>
      <c r="W220" s="39"/>
      <c r="X220" s="39"/>
      <c r="Y220" s="39"/>
      <c r="Z220" s="185"/>
    </row>
    <row r="221" spans="1:26" ht="12.75" customHeight="1" x14ac:dyDescent="0.2">
      <c r="A221" s="90"/>
      <c r="B221" s="90"/>
      <c r="C221" s="39"/>
      <c r="D221" s="91"/>
      <c r="E221" s="39"/>
      <c r="F221" s="39"/>
      <c r="G221" s="39"/>
      <c r="H221" s="39"/>
      <c r="I221" s="39"/>
      <c r="J221" s="39"/>
      <c r="K221" s="39"/>
      <c r="L221" s="39"/>
      <c r="M221" s="39"/>
      <c r="N221" s="39"/>
      <c r="O221" s="39"/>
      <c r="P221" s="39"/>
      <c r="Q221" s="39"/>
      <c r="R221" s="39"/>
      <c r="S221" s="39"/>
      <c r="T221" s="39"/>
      <c r="U221" s="39"/>
      <c r="V221" s="39"/>
      <c r="W221" s="39"/>
      <c r="X221" s="39"/>
      <c r="Y221" s="39"/>
      <c r="Z221" s="185"/>
    </row>
    <row r="222" spans="1:26" ht="12.75" customHeight="1" x14ac:dyDescent="0.2">
      <c r="A222" s="90"/>
      <c r="B222" s="90"/>
      <c r="C222" s="39"/>
      <c r="D222" s="91"/>
      <c r="E222" s="39"/>
      <c r="F222" s="39"/>
      <c r="G222" s="39"/>
      <c r="H222" s="39"/>
      <c r="I222" s="39"/>
      <c r="J222" s="39"/>
      <c r="K222" s="39"/>
      <c r="L222" s="39"/>
      <c r="M222" s="39"/>
      <c r="N222" s="39"/>
      <c r="O222" s="39"/>
      <c r="P222" s="39"/>
      <c r="Q222" s="39"/>
      <c r="R222" s="39"/>
      <c r="S222" s="39"/>
      <c r="T222" s="39"/>
      <c r="U222" s="39"/>
      <c r="V222" s="39"/>
      <c r="W222" s="39"/>
      <c r="X222" s="39"/>
      <c r="Y222" s="39"/>
      <c r="Z222" s="185"/>
    </row>
    <row r="223" spans="1:26" ht="12.75" customHeight="1" x14ac:dyDescent="0.2">
      <c r="A223" s="90"/>
      <c r="B223" s="90"/>
      <c r="C223" s="39"/>
      <c r="D223" s="91"/>
      <c r="E223" s="39"/>
      <c r="F223" s="39"/>
      <c r="G223" s="39"/>
      <c r="H223" s="39"/>
      <c r="I223" s="39"/>
      <c r="J223" s="39"/>
      <c r="K223" s="39"/>
      <c r="L223" s="39"/>
      <c r="M223" s="39"/>
      <c r="N223" s="39"/>
      <c r="O223" s="39"/>
      <c r="P223" s="39"/>
      <c r="Q223" s="39"/>
      <c r="R223" s="39"/>
      <c r="S223" s="39"/>
      <c r="T223" s="39"/>
      <c r="U223" s="39"/>
      <c r="V223" s="39"/>
      <c r="W223" s="39"/>
      <c r="X223" s="39"/>
      <c r="Y223" s="39"/>
      <c r="Z223" s="185"/>
    </row>
    <row r="224" spans="1:26" ht="12.75" customHeight="1" x14ac:dyDescent="0.2">
      <c r="A224" s="90"/>
      <c r="B224" s="90"/>
      <c r="C224" s="39"/>
      <c r="D224" s="91"/>
      <c r="E224" s="39"/>
      <c r="F224" s="39"/>
      <c r="G224" s="39"/>
      <c r="H224" s="39"/>
      <c r="I224" s="39"/>
      <c r="J224" s="39"/>
      <c r="K224" s="39"/>
      <c r="L224" s="39"/>
      <c r="M224" s="39"/>
      <c r="N224" s="39"/>
      <c r="O224" s="39"/>
      <c r="P224" s="39"/>
      <c r="Q224" s="39"/>
      <c r="R224" s="39"/>
      <c r="S224" s="39"/>
      <c r="T224" s="39"/>
      <c r="U224" s="39"/>
      <c r="V224" s="39"/>
      <c r="W224" s="39"/>
      <c r="X224" s="39"/>
      <c r="Y224" s="39"/>
      <c r="Z224" s="185"/>
    </row>
    <row r="225" spans="1:26" ht="12.75" customHeight="1" x14ac:dyDescent="0.2">
      <c r="A225" s="90"/>
      <c r="B225" s="90"/>
      <c r="C225" s="39"/>
      <c r="D225" s="91"/>
      <c r="E225" s="39"/>
      <c r="F225" s="39"/>
      <c r="G225" s="39"/>
      <c r="H225" s="39"/>
      <c r="I225" s="39"/>
      <c r="J225" s="39"/>
      <c r="K225" s="39"/>
      <c r="L225" s="39"/>
      <c r="M225" s="39"/>
      <c r="N225" s="39"/>
      <c r="O225" s="39"/>
      <c r="P225" s="39"/>
      <c r="Q225" s="39"/>
      <c r="R225" s="39"/>
      <c r="S225" s="39"/>
      <c r="T225" s="39"/>
      <c r="U225" s="39"/>
      <c r="V225" s="39"/>
      <c r="W225" s="39"/>
      <c r="X225" s="39"/>
      <c r="Y225" s="39"/>
      <c r="Z225" s="185"/>
    </row>
    <row r="226" spans="1:26" ht="12.75" customHeight="1" x14ac:dyDescent="0.2"/>
    <row r="227" spans="1:26" ht="12.75" customHeight="1" x14ac:dyDescent="0.2"/>
    <row r="228" spans="1:26" ht="12.75" customHeight="1" x14ac:dyDescent="0.2"/>
    <row r="229" spans="1:26" ht="12.75" customHeight="1" x14ac:dyDescent="0.2"/>
    <row r="230" spans="1:26" ht="12.75" customHeight="1" x14ac:dyDescent="0.2"/>
    <row r="231" spans="1:26" ht="12.75" customHeight="1" x14ac:dyDescent="0.2"/>
    <row r="232" spans="1:26" ht="12.75" customHeight="1" x14ac:dyDescent="0.2"/>
    <row r="233" spans="1:26" ht="12.75" customHeight="1" x14ac:dyDescent="0.2"/>
    <row r="234" spans="1:26" ht="12.75" customHeight="1" x14ac:dyDescent="0.2"/>
    <row r="235" spans="1:26" ht="12.75" customHeight="1" x14ac:dyDescent="0.2"/>
    <row r="236" spans="1:26" ht="12.75" customHeight="1" x14ac:dyDescent="0.2"/>
    <row r="237" spans="1:26" ht="12.75" customHeight="1" x14ac:dyDescent="0.2"/>
    <row r="238" spans="1:26" ht="12.75" customHeight="1" x14ac:dyDescent="0.2"/>
    <row r="239" spans="1:26" ht="12.75" customHeight="1" x14ac:dyDescent="0.2"/>
    <row r="240" spans="1:26"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sheetData>
  <mergeCells count="11">
    <mergeCell ref="A7:C7"/>
    <mergeCell ref="A8:C8"/>
    <mergeCell ref="C9:G9"/>
    <mergeCell ref="C29:F29"/>
    <mergeCell ref="A1:G1"/>
    <mergeCell ref="C2:D2"/>
    <mergeCell ref="F2:G2"/>
    <mergeCell ref="C3:G3"/>
    <mergeCell ref="A4:C4"/>
    <mergeCell ref="A5:C5"/>
    <mergeCell ref="A6:C6"/>
  </mergeCells>
  <pageMargins left="0.70866141732283472" right="0.70866141732283472" top="0.74803149606299213" bottom="0.74803149606299213" header="0" footer="0"/>
  <pageSetup paperSize="9" scale="42" fitToHeight="0" orientation="landscape" r:id="rId1"/>
  <headerFooter>
    <oddFooter>&amp;RPÁGINA &amp;P DE</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00000"/>
    <pageSetUpPr fitToPage="1"/>
  </sheetPr>
  <dimension ref="A1:Z792"/>
  <sheetViews>
    <sheetView showGridLines="0" workbookViewId="0">
      <selection activeCell="A9" sqref="A9:G30"/>
    </sheetView>
  </sheetViews>
  <sheetFormatPr defaultColWidth="12.5703125" defaultRowHeight="15" customHeight="1" outlineLevelRow="1" x14ac:dyDescent="0.2"/>
  <cols>
    <col min="1" max="1" width="11.7109375" customWidth="1"/>
    <col min="2" max="2" width="13.42578125" customWidth="1"/>
    <col min="3" max="3" width="110.140625" customWidth="1"/>
    <col min="4" max="4" width="6.42578125" customWidth="1"/>
    <col min="5" max="5" width="10.5703125" customWidth="1"/>
    <col min="6" max="6" width="9.42578125" customWidth="1"/>
    <col min="7" max="7" width="15.140625" customWidth="1"/>
    <col min="8" max="8" width="2.85546875" customWidth="1"/>
    <col min="9" max="25" width="8" customWidth="1"/>
    <col min="26" max="26" width="14.42578125" customWidth="1"/>
  </cols>
  <sheetData>
    <row r="1" spans="1:26" ht="12.75" customHeight="1" x14ac:dyDescent="0.2">
      <c r="A1" s="396" t="s">
        <v>131</v>
      </c>
      <c r="B1" s="384"/>
      <c r="C1" s="384"/>
      <c r="D1" s="384"/>
      <c r="E1" s="384"/>
      <c r="F1" s="384"/>
      <c r="G1" s="385"/>
      <c r="H1" s="183"/>
      <c r="I1" s="184"/>
      <c r="J1" s="184"/>
      <c r="K1" s="184"/>
      <c r="L1" s="184"/>
      <c r="M1" s="184"/>
      <c r="N1" s="184"/>
      <c r="O1" s="184"/>
      <c r="P1" s="184"/>
      <c r="Q1" s="184"/>
      <c r="R1" s="184"/>
      <c r="S1" s="184"/>
      <c r="T1" s="184"/>
      <c r="U1" s="184"/>
      <c r="V1" s="184"/>
      <c r="W1" s="184"/>
      <c r="X1" s="184"/>
      <c r="Y1" s="184"/>
      <c r="Z1" s="185"/>
    </row>
    <row r="2" spans="1:26" ht="12.75" customHeight="1" x14ac:dyDescent="0.2">
      <c r="A2" s="186"/>
      <c r="B2" s="187"/>
      <c r="C2" s="397" t="str">
        <f>Resumo!$A$5</f>
        <v>DATA-BASE: SINAPI 05/2024, SABESP 05/2024 ( L.S.: 88,52% | B.D.I.: 26,98%),  Ata de Registro nº84/2024, cotação de mercado</v>
      </c>
      <c r="D2" s="372"/>
      <c r="E2" s="184"/>
      <c r="F2" s="452"/>
      <c r="G2" s="387"/>
      <c r="H2" s="184"/>
      <c r="I2" s="188"/>
      <c r="J2" s="184"/>
      <c r="K2" s="184"/>
      <c r="L2" s="184"/>
      <c r="M2" s="184"/>
      <c r="N2" s="184"/>
      <c r="O2" s="184"/>
      <c r="P2" s="184"/>
      <c r="Q2" s="184"/>
      <c r="R2" s="184"/>
      <c r="S2" s="184"/>
      <c r="T2" s="184"/>
      <c r="U2" s="184"/>
      <c r="V2" s="184"/>
      <c r="W2" s="184"/>
      <c r="X2" s="184"/>
      <c r="Y2" s="184"/>
      <c r="Z2" s="185"/>
    </row>
    <row r="3" spans="1:26" ht="12.75" customHeight="1" x14ac:dyDescent="0.2">
      <c r="A3" s="189" t="s">
        <v>209</v>
      </c>
      <c r="B3" s="190"/>
      <c r="C3" s="453" t="str">
        <f>"TROCA DE LIGAÇÃO DE ESGOTO - CONFORME COMPOSIÇÃO (L:"&amp;D4&amp;"M/CR:"&amp;D5&amp;"M/CP:"&amp;D6&amp;"M)"</f>
        <v>TROCA DE LIGAÇÃO DE ESGOTO - CONFORME COMPOSIÇÃO (L:0,9M/CR:3,5M/CP:2M)</v>
      </c>
      <c r="D3" s="400"/>
      <c r="E3" s="400"/>
      <c r="F3" s="400"/>
      <c r="G3" s="401"/>
      <c r="H3" s="39"/>
      <c r="I3" s="39"/>
      <c r="J3" s="39"/>
      <c r="K3" s="39"/>
      <c r="L3" s="39"/>
      <c r="M3" s="39"/>
      <c r="N3" s="39"/>
      <c r="O3" s="39"/>
      <c r="P3" s="39"/>
      <c r="Q3" s="39"/>
      <c r="R3" s="39"/>
      <c r="S3" s="39"/>
      <c r="T3" s="39"/>
      <c r="U3" s="39"/>
      <c r="V3" s="39"/>
      <c r="W3" s="39"/>
      <c r="X3" s="39"/>
      <c r="Y3" s="39"/>
      <c r="Z3" s="185"/>
    </row>
    <row r="4" spans="1:26" ht="12.75" customHeight="1" x14ac:dyDescent="0.2">
      <c r="A4" s="454" t="s">
        <v>163</v>
      </c>
      <c r="B4" s="403"/>
      <c r="C4" s="404"/>
      <c r="D4" s="191">
        <v>0.9</v>
      </c>
      <c r="E4" s="344">
        <f>ROUND(I4*(1-$I$2+0.02),2)</f>
        <v>0</v>
      </c>
      <c r="F4" s="36"/>
      <c r="G4" s="38"/>
      <c r="H4" s="39"/>
      <c r="I4" s="39"/>
      <c r="J4" s="39"/>
      <c r="K4" s="39"/>
      <c r="L4" s="39"/>
      <c r="M4" s="39"/>
      <c r="N4" s="39"/>
      <c r="O4" s="39"/>
      <c r="P4" s="39"/>
      <c r="Q4" s="39"/>
      <c r="R4" s="39"/>
      <c r="S4" s="39"/>
      <c r="T4" s="39"/>
      <c r="U4" s="39"/>
      <c r="V4" s="39"/>
      <c r="W4" s="39"/>
      <c r="X4" s="39"/>
      <c r="Y4" s="39"/>
      <c r="Z4" s="185"/>
    </row>
    <row r="5" spans="1:26" ht="12.75" customHeight="1" x14ac:dyDescent="0.2">
      <c r="A5" s="449" t="s">
        <v>214</v>
      </c>
      <c r="B5" s="406"/>
      <c r="C5" s="407"/>
      <c r="D5" s="191">
        <v>3.5</v>
      </c>
      <c r="E5" s="344">
        <f>ROUND(I5*(1-$I$2),2)-0.01</f>
        <v>-0.01</v>
      </c>
      <c r="F5" s="39"/>
      <c r="G5" s="192"/>
      <c r="H5" s="39"/>
      <c r="I5" s="39"/>
      <c r="J5" s="39"/>
      <c r="K5" s="39"/>
      <c r="L5" s="39"/>
      <c r="M5" s="39"/>
      <c r="N5" s="39"/>
      <c r="O5" s="39"/>
      <c r="P5" s="39"/>
      <c r="Q5" s="39"/>
      <c r="R5" s="39"/>
      <c r="S5" s="39"/>
      <c r="T5" s="39"/>
      <c r="U5" s="39"/>
      <c r="V5" s="39"/>
      <c r="W5" s="39"/>
      <c r="X5" s="39"/>
      <c r="Y5" s="39"/>
      <c r="Z5" s="185"/>
    </row>
    <row r="6" spans="1:26" ht="12.75" customHeight="1" x14ac:dyDescent="0.2">
      <c r="A6" s="449" t="s">
        <v>215</v>
      </c>
      <c r="B6" s="406"/>
      <c r="C6" s="407"/>
      <c r="D6" s="191">
        <v>2</v>
      </c>
      <c r="E6" s="344">
        <f>ROUND(I6*(1-$I$2+0.02),2)</f>
        <v>0</v>
      </c>
      <c r="F6" s="39"/>
      <c r="G6" s="192"/>
      <c r="H6" s="39"/>
      <c r="I6" s="39"/>
      <c r="J6" s="39"/>
      <c r="K6" s="39"/>
      <c r="L6" s="39"/>
      <c r="M6" s="39"/>
      <c r="N6" s="39"/>
      <c r="O6" s="39"/>
      <c r="P6" s="39"/>
      <c r="Q6" s="39"/>
      <c r="R6" s="39"/>
      <c r="S6" s="39"/>
      <c r="T6" s="39"/>
      <c r="U6" s="39"/>
      <c r="V6" s="39"/>
      <c r="W6" s="39"/>
      <c r="X6" s="39"/>
      <c r="Y6" s="39"/>
      <c r="Z6" s="185"/>
    </row>
    <row r="7" spans="1:26" ht="12.75" customHeight="1" x14ac:dyDescent="0.2">
      <c r="A7" s="449" t="s">
        <v>216</v>
      </c>
      <c r="B7" s="406"/>
      <c r="C7" s="407"/>
      <c r="D7" s="191">
        <v>2</v>
      </c>
      <c r="E7" s="39" t="s">
        <v>20</v>
      </c>
      <c r="F7" s="39"/>
      <c r="G7" s="192"/>
      <c r="H7" s="39"/>
      <c r="I7" s="39"/>
      <c r="J7" s="39"/>
      <c r="K7" s="39"/>
      <c r="L7" s="39"/>
      <c r="M7" s="39"/>
      <c r="N7" s="39"/>
      <c r="O7" s="39"/>
      <c r="P7" s="39"/>
      <c r="Q7" s="39"/>
      <c r="R7" s="39"/>
      <c r="S7" s="39"/>
      <c r="T7" s="39"/>
      <c r="U7" s="39"/>
      <c r="V7" s="39"/>
      <c r="W7" s="39"/>
      <c r="X7" s="39"/>
      <c r="Y7" s="39"/>
      <c r="Z7" s="185"/>
    </row>
    <row r="8" spans="1:26" ht="12.75" customHeight="1" x14ac:dyDescent="0.2">
      <c r="A8" s="449" t="s">
        <v>217</v>
      </c>
      <c r="B8" s="406"/>
      <c r="C8" s="407"/>
      <c r="D8" s="191">
        <v>1.5</v>
      </c>
      <c r="E8" s="39" t="s">
        <v>20</v>
      </c>
      <c r="F8" s="39"/>
      <c r="G8" s="192"/>
      <c r="H8" s="39"/>
      <c r="I8" s="39"/>
      <c r="J8" s="39"/>
      <c r="K8" s="39"/>
      <c r="L8" s="39"/>
      <c r="M8" s="39"/>
      <c r="N8" s="39"/>
      <c r="O8" s="39"/>
      <c r="P8" s="39"/>
      <c r="Q8" s="39"/>
      <c r="R8" s="39"/>
      <c r="S8" s="39"/>
      <c r="T8" s="39"/>
      <c r="U8" s="39"/>
      <c r="V8" s="39"/>
      <c r="W8" s="39"/>
      <c r="X8" s="39"/>
      <c r="Y8" s="39"/>
      <c r="Z8" s="185"/>
    </row>
    <row r="9" spans="1:26" ht="12.75" customHeight="1" x14ac:dyDescent="0.2">
      <c r="A9" s="193" t="str">
        <f>$A$3</f>
        <v>2.2.</v>
      </c>
      <c r="B9" s="206" t="s">
        <v>158</v>
      </c>
      <c r="C9" s="450" t="s">
        <v>218</v>
      </c>
      <c r="D9" s="400"/>
      <c r="E9" s="400"/>
      <c r="F9" s="400"/>
      <c r="G9" s="401"/>
      <c r="H9" s="39"/>
      <c r="I9" s="39"/>
      <c r="J9" s="39"/>
      <c r="K9" s="39"/>
      <c r="L9" s="39"/>
      <c r="M9" s="39"/>
      <c r="N9" s="39"/>
      <c r="O9" s="39"/>
      <c r="P9" s="39"/>
      <c r="Q9" s="39"/>
      <c r="R9" s="39"/>
      <c r="S9" s="39"/>
      <c r="T9" s="39"/>
      <c r="U9" s="39"/>
      <c r="V9" s="39"/>
      <c r="W9" s="39"/>
      <c r="X9" s="39"/>
      <c r="Y9" s="39"/>
      <c r="Z9" s="185"/>
    </row>
    <row r="10" spans="1:26" ht="12.75" customHeight="1" outlineLevel="1" x14ac:dyDescent="0.2">
      <c r="A10" s="44" t="s">
        <v>1</v>
      </c>
      <c r="B10" s="6" t="s">
        <v>2</v>
      </c>
      <c r="C10" s="45" t="s">
        <v>3</v>
      </c>
      <c r="D10" s="46" t="s">
        <v>4</v>
      </c>
      <c r="E10" s="46" t="s">
        <v>146</v>
      </c>
      <c r="F10" s="9" t="s">
        <v>7</v>
      </c>
      <c r="G10" s="8" t="s">
        <v>147</v>
      </c>
      <c r="H10" s="39"/>
      <c r="I10" s="39"/>
      <c r="J10" s="39"/>
      <c r="K10" s="39"/>
      <c r="L10" s="39"/>
      <c r="M10" s="39"/>
      <c r="N10" s="39"/>
      <c r="O10" s="39"/>
      <c r="P10" s="39"/>
      <c r="Q10" s="39"/>
      <c r="R10" s="39"/>
      <c r="S10" s="39"/>
      <c r="T10" s="39"/>
      <c r="U10" s="39"/>
      <c r="V10" s="39"/>
      <c r="W10" s="39"/>
      <c r="X10" s="39"/>
      <c r="Y10" s="39"/>
      <c r="Z10" s="185"/>
    </row>
    <row r="11" spans="1:26" ht="12.75" customHeight="1" outlineLevel="1" x14ac:dyDescent="0.2">
      <c r="A11" s="195">
        <v>1</v>
      </c>
      <c r="B11" s="196"/>
      <c r="C11" s="197" t="s">
        <v>148</v>
      </c>
      <c r="D11" s="198"/>
      <c r="E11" s="199"/>
      <c r="F11" s="79"/>
      <c r="G11" s="79"/>
      <c r="H11" s="39"/>
      <c r="I11" s="39"/>
      <c r="J11" s="39"/>
      <c r="K11" s="39"/>
      <c r="L11" s="39"/>
      <c r="M11" s="39"/>
      <c r="N11" s="39"/>
      <c r="O11" s="39"/>
      <c r="P11" s="39"/>
      <c r="Q11" s="39"/>
      <c r="R11" s="39"/>
      <c r="S11" s="39"/>
      <c r="T11" s="39"/>
      <c r="U11" s="39"/>
      <c r="V11" s="39"/>
      <c r="W11" s="39"/>
      <c r="X11" s="39"/>
      <c r="Y11" s="39"/>
      <c r="Z11" s="185"/>
    </row>
    <row r="12" spans="1:26" ht="12.75" customHeight="1" outlineLevel="1" x14ac:dyDescent="0.2">
      <c r="A12" s="200">
        <v>70020004</v>
      </c>
      <c r="B12" s="76" t="str">
        <f>VLOOKUP(A12,Preco.Unitario!$A$4:$G$104,2,FALSE)</f>
        <v>SABESP</v>
      </c>
      <c r="C12" s="67" t="str">
        <f>VLOOKUP(A12,Preco.Unitario!$A$4:$G$104,3,FALSE)</f>
        <v xml:space="preserve">SINALIZAÇÃO DE TRÁFEGO </v>
      </c>
      <c r="D12" s="77" t="str">
        <f>VLOOKUP(A12,Preco.Unitario!$A$4:$G$104,4,FALSE)</f>
        <v>m</v>
      </c>
      <c r="E12" s="82">
        <f>ROUNDUP(($D$4)*2+($D$5+$D$6)*2,2)</f>
        <v>12.8</v>
      </c>
      <c r="F12" s="79">
        <f>VLOOKUP(A12,Preco.Unitario!$A$4:$G$104,7,FALSE)</f>
        <v>0</v>
      </c>
      <c r="G12" s="79">
        <f>E12*F12</f>
        <v>0</v>
      </c>
      <c r="H12" s="39"/>
      <c r="I12" s="39"/>
      <c r="J12" s="39"/>
      <c r="K12" s="39"/>
      <c r="L12" s="39"/>
      <c r="M12" s="39"/>
      <c r="N12" s="39"/>
      <c r="O12" s="39"/>
      <c r="P12" s="39"/>
      <c r="Q12" s="39"/>
      <c r="R12" s="39"/>
      <c r="S12" s="39"/>
      <c r="T12" s="39"/>
      <c r="U12" s="39"/>
      <c r="V12" s="39"/>
      <c r="W12" s="39"/>
      <c r="X12" s="39"/>
      <c r="Y12" s="39"/>
      <c r="Z12" s="185"/>
    </row>
    <row r="13" spans="1:26" ht="12.75" customHeight="1" outlineLevel="1" x14ac:dyDescent="0.2">
      <c r="A13" s="201">
        <v>3</v>
      </c>
      <c r="B13" s="196"/>
      <c r="C13" s="202" t="s">
        <v>149</v>
      </c>
      <c r="D13" s="198"/>
      <c r="E13" s="199"/>
      <c r="F13" s="79"/>
      <c r="G13" s="79"/>
      <c r="H13" s="39"/>
      <c r="I13" s="39"/>
      <c r="J13" s="39"/>
      <c r="K13" s="39"/>
      <c r="L13" s="39"/>
      <c r="M13" s="39"/>
      <c r="N13" s="39"/>
      <c r="O13" s="39"/>
      <c r="P13" s="39"/>
      <c r="Q13" s="39"/>
      <c r="R13" s="39"/>
      <c r="S13" s="39"/>
      <c r="T13" s="39"/>
      <c r="U13" s="39"/>
      <c r="V13" s="39"/>
      <c r="W13" s="39"/>
      <c r="X13" s="39"/>
      <c r="Y13" s="39"/>
      <c r="Z13" s="185"/>
    </row>
    <row r="14" spans="1:26" ht="12.75" customHeight="1" outlineLevel="1" x14ac:dyDescent="0.2">
      <c r="A14" s="200">
        <v>70030042</v>
      </c>
      <c r="B14" s="76" t="str">
        <f>VLOOKUP(A14,Preco.Unitario!$A$4:$G$104,2,FALSE)</f>
        <v>SABESP</v>
      </c>
      <c r="C14" s="67" t="str">
        <f>VLOOKUP(A14,Preco.Unitario!$A$4:$G$104,3,FALSE)</f>
        <v>ESCAVAÇÃO MECANIZADA DE ÁREA EM SOLO NÃO ROCHOSO</v>
      </c>
      <c r="D14" s="77" t="str">
        <f>VLOOKUP(A14,Preco.Unitario!$A$4:$G$104,4,FALSE)</f>
        <v>m³</v>
      </c>
      <c r="E14" s="82">
        <f>$D$4*$D$5*$D$7</f>
        <v>6.3</v>
      </c>
      <c r="F14" s="79">
        <f>VLOOKUP(A14,Preco.Unitario!$A$4:$G$104,7,FALSE)</f>
        <v>0</v>
      </c>
      <c r="G14" s="79">
        <f t="shared" ref="G14:G19" si="0">E14*F14</f>
        <v>0</v>
      </c>
      <c r="H14" s="39"/>
      <c r="I14" s="39"/>
      <c r="J14" s="39"/>
      <c r="K14" s="39"/>
      <c r="L14" s="39"/>
      <c r="M14" s="39"/>
      <c r="N14" s="39"/>
      <c r="O14" s="39"/>
      <c r="P14" s="39"/>
      <c r="Q14" s="39"/>
      <c r="R14" s="39"/>
      <c r="S14" s="39"/>
      <c r="T14" s="39"/>
      <c r="U14" s="39"/>
      <c r="V14" s="39"/>
      <c r="W14" s="39"/>
      <c r="X14" s="39"/>
      <c r="Y14" s="39"/>
      <c r="Z14" s="185"/>
    </row>
    <row r="15" spans="1:26" ht="12.75" customHeight="1" outlineLevel="1" x14ac:dyDescent="0.2">
      <c r="A15" s="75">
        <v>93358</v>
      </c>
      <c r="B15" s="76" t="str">
        <f>VLOOKUP(A15,Preco.Unitario!$A$4:$G$104,2,FALSE)</f>
        <v>SINAPI</v>
      </c>
      <c r="C15" s="67" t="str">
        <f>VLOOKUP(A15,Preco.Unitario!$A$4:$G$104,3,FALSE)</f>
        <v>ESCAVAÇÃO MANUAL DE VALA COM PROFUNDIDADE MENOR OU IGUAL A 1,30 M. AF_03/2016</v>
      </c>
      <c r="D15" s="77" t="str">
        <f>VLOOKUP(A15,Preco.Unitario!$A$4:$G$104,4,FALSE)</f>
        <v>m³</v>
      </c>
      <c r="E15" s="82">
        <f>$D$4*$D$6*$D$8</f>
        <v>2.7</v>
      </c>
      <c r="F15" s="79">
        <f>VLOOKUP(A15,Preco.Unitario!$A$4:$G$104,7,FALSE)</f>
        <v>0</v>
      </c>
      <c r="G15" s="79">
        <f t="shared" si="0"/>
        <v>0</v>
      </c>
      <c r="H15" s="39"/>
      <c r="I15" s="39"/>
      <c r="J15" s="39"/>
      <c r="K15" s="39"/>
      <c r="L15" s="39"/>
      <c r="M15" s="39"/>
      <c r="N15" s="39"/>
      <c r="O15" s="39"/>
      <c r="P15" s="39"/>
      <c r="Q15" s="39"/>
      <c r="R15" s="39"/>
      <c r="S15" s="39"/>
      <c r="T15" s="39"/>
      <c r="U15" s="39"/>
      <c r="V15" s="39"/>
      <c r="W15" s="39"/>
      <c r="X15" s="39"/>
      <c r="Y15" s="39"/>
      <c r="Z15" s="185"/>
    </row>
    <row r="16" spans="1:26" ht="12.75" customHeight="1" outlineLevel="1" x14ac:dyDescent="0.2">
      <c r="A16" s="200">
        <v>70030090</v>
      </c>
      <c r="B16" s="76" t="str">
        <f>VLOOKUP(A16,Preco.Unitario!$A$4:$G$104,2,FALSE)</f>
        <v>SABESP</v>
      </c>
      <c r="C16" s="67" t="str">
        <f>VLOOKUP(A16,Preco.Unitario!$A$4:$G$104,3,FALSE)</f>
        <v>CARGA E DESCARGA - SOLO (A)</v>
      </c>
      <c r="D16" s="77" t="str">
        <f>VLOOKUP(A16,Preco.Unitario!$A$4:$G$104,4,FALSE)</f>
        <v>m³</v>
      </c>
      <c r="E16" s="82">
        <f>E15+E14</f>
        <v>9</v>
      </c>
      <c r="F16" s="79">
        <f>VLOOKUP(A16,Preco.Unitario!$A$4:$G$104,7,FALSE)</f>
        <v>0</v>
      </c>
      <c r="G16" s="79">
        <f t="shared" si="0"/>
        <v>0</v>
      </c>
      <c r="H16" s="39"/>
      <c r="I16" s="39"/>
      <c r="J16" s="39"/>
      <c r="K16" s="39"/>
      <c r="L16" s="39"/>
      <c r="M16" s="39"/>
      <c r="N16" s="39"/>
      <c r="O16" s="39"/>
      <c r="P16" s="39"/>
      <c r="Q16" s="39"/>
      <c r="R16" s="39"/>
      <c r="S16" s="39"/>
      <c r="T16" s="39"/>
      <c r="U16" s="39"/>
      <c r="V16" s="39"/>
      <c r="W16" s="39"/>
      <c r="X16" s="39"/>
      <c r="Y16" s="39"/>
      <c r="Z16" s="185"/>
    </row>
    <row r="17" spans="1:26" ht="12.75" customHeight="1" outlineLevel="1" x14ac:dyDescent="0.2">
      <c r="A17" s="200">
        <v>70030091</v>
      </c>
      <c r="B17" s="76" t="str">
        <f>VLOOKUP(A17,Preco.Unitario!$A$4:$G$104,2,FALSE)</f>
        <v>SABESP</v>
      </c>
      <c r="C17" s="67" t="str">
        <f>VLOOKUP(A17,Preco.Unitario!$A$4:$G$104,3,FALSE)</f>
        <v>TRANSPORTE DE MATERIAL ESCAVADO - SOLO (A)  - PERCURSO DE 10KM</v>
      </c>
      <c r="D17" s="77" t="str">
        <f>VLOOKUP(A17,Preco.Unitario!$A$4:$G$104,4,FALSE)</f>
        <v>m³Q</v>
      </c>
      <c r="E17" s="82">
        <f>E16*10</f>
        <v>90</v>
      </c>
      <c r="F17" s="79">
        <f>VLOOKUP(A17,Preco.Unitario!$A$4:$G$104,7,FALSE)</f>
        <v>0</v>
      </c>
      <c r="G17" s="79">
        <f t="shared" si="0"/>
        <v>0</v>
      </c>
      <c r="H17" s="39"/>
      <c r="I17" s="39"/>
      <c r="J17" s="39"/>
      <c r="K17" s="39"/>
      <c r="L17" s="39"/>
      <c r="M17" s="39"/>
      <c r="N17" s="39"/>
      <c r="O17" s="39"/>
      <c r="P17" s="39"/>
      <c r="Q17" s="39"/>
      <c r="R17" s="39"/>
      <c r="S17" s="39"/>
      <c r="T17" s="39"/>
      <c r="U17" s="39"/>
      <c r="V17" s="39"/>
      <c r="W17" s="39"/>
      <c r="X17" s="39"/>
      <c r="Y17" s="39"/>
      <c r="Z17" s="185"/>
    </row>
    <row r="18" spans="1:26" ht="12.75" customHeight="1" outlineLevel="1" x14ac:dyDescent="0.2">
      <c r="A18" s="200">
        <v>70030031</v>
      </c>
      <c r="B18" s="76" t="str">
        <f>VLOOKUP(A18,Preco.Unitario!$A$4:$G$104,2,FALSE)</f>
        <v>SABESP</v>
      </c>
      <c r="C18" s="67" t="str">
        <f>VLOOKUP(A18,Preco.Unitario!$A$4:$G$104,3,FALSE)</f>
        <v>ATERRO DE VALAS, POÇOS E CAVAS COMPACTADO MECANICAMENTE, SEM CONTROLE DO G.C. (C)</v>
      </c>
      <c r="D18" s="77" t="str">
        <f>VLOOKUP(A18,Preco.Unitario!$A$4:$G$104,4,FALSE)</f>
        <v>m³</v>
      </c>
      <c r="E18" s="82">
        <f t="shared" ref="E18:E19" si="1">E14</f>
        <v>6.3</v>
      </c>
      <c r="F18" s="79">
        <f>VLOOKUP(A18,Preco.Unitario!$A$4:$G$104,7,FALSE)</f>
        <v>0</v>
      </c>
      <c r="G18" s="79">
        <f t="shared" si="0"/>
        <v>0</v>
      </c>
      <c r="H18" s="39"/>
      <c r="I18" s="39"/>
      <c r="J18" s="39"/>
      <c r="K18" s="39"/>
      <c r="L18" s="39"/>
      <c r="M18" s="39"/>
      <c r="N18" s="39"/>
      <c r="O18" s="39"/>
      <c r="P18" s="39"/>
      <c r="Q18" s="39"/>
      <c r="R18" s="39"/>
      <c r="S18" s="39"/>
      <c r="T18" s="39"/>
      <c r="U18" s="39"/>
      <c r="V18" s="39"/>
      <c r="W18" s="39"/>
      <c r="X18" s="39"/>
      <c r="Y18" s="39"/>
      <c r="Z18" s="185"/>
    </row>
    <row r="19" spans="1:26" ht="12.75" customHeight="1" outlineLevel="1" x14ac:dyDescent="0.2">
      <c r="A19" s="75">
        <v>93382</v>
      </c>
      <c r="B19" s="76" t="str">
        <f>VLOOKUP(A19,Preco.Unitario!$A$4:$G$104,2,FALSE)</f>
        <v>SINAPI</v>
      </c>
      <c r="C19" s="67" t="str">
        <f>VLOOKUP(A19,Preco.Unitario!$A$4:$G$104,3,FALSE)</f>
        <v>REATERRO MANUAL DE VALAS COM COMPACTAÇÃO MECANIZADA. AF_04/2016</v>
      </c>
      <c r="D19" s="77" t="str">
        <f>VLOOKUP(A19,Preco.Unitario!$A$4:$G$104,4,FALSE)</f>
        <v>m³</v>
      </c>
      <c r="E19" s="82">
        <f t="shared" si="1"/>
        <v>2.7</v>
      </c>
      <c r="F19" s="79">
        <f>VLOOKUP(A19,Preco.Unitario!$A$4:$G$104,7,FALSE)</f>
        <v>0</v>
      </c>
      <c r="G19" s="79">
        <f t="shared" si="0"/>
        <v>0</v>
      </c>
      <c r="H19" s="39"/>
      <c r="I19" s="39"/>
      <c r="J19" s="39"/>
      <c r="K19" s="39"/>
      <c r="L19" s="39"/>
      <c r="M19" s="39"/>
      <c r="N19" s="39"/>
      <c r="O19" s="39"/>
      <c r="P19" s="39"/>
      <c r="Q19" s="39"/>
      <c r="R19" s="39"/>
      <c r="S19" s="39"/>
      <c r="T19" s="39"/>
      <c r="U19" s="39"/>
      <c r="V19" s="39"/>
      <c r="W19" s="39"/>
      <c r="X19" s="39"/>
      <c r="Y19" s="39"/>
      <c r="Z19" s="185"/>
    </row>
    <row r="20" spans="1:26" ht="12.75" customHeight="1" outlineLevel="1" x14ac:dyDescent="0.2">
      <c r="A20" s="201">
        <v>4</v>
      </c>
      <c r="B20" s="196"/>
      <c r="C20" s="202" t="s">
        <v>204</v>
      </c>
      <c r="D20" s="198"/>
      <c r="E20" s="82"/>
      <c r="F20" s="79"/>
      <c r="G20" s="79"/>
      <c r="H20" s="34"/>
      <c r="I20" s="34"/>
      <c r="J20" s="34"/>
      <c r="K20" s="34"/>
      <c r="L20" s="34"/>
      <c r="M20" s="34"/>
      <c r="N20" s="34"/>
      <c r="O20" s="34"/>
      <c r="P20" s="34"/>
      <c r="Q20" s="34"/>
      <c r="R20" s="34"/>
      <c r="S20" s="34"/>
      <c r="T20" s="34"/>
      <c r="U20" s="34"/>
      <c r="V20" s="34"/>
      <c r="W20" s="34"/>
      <c r="X20" s="34"/>
      <c r="Y20" s="34"/>
      <c r="Z20" s="185"/>
    </row>
    <row r="21" spans="1:26" ht="12.75" customHeight="1" outlineLevel="1" x14ac:dyDescent="0.2">
      <c r="A21" s="200">
        <v>70040002</v>
      </c>
      <c r="B21" s="76" t="str">
        <f>VLOOKUP(A21,Preco.Unitario!$A$4:$G$104,2,FALSE)</f>
        <v>SABESP</v>
      </c>
      <c r="C21" s="67" t="str">
        <f>VLOOKUP(A21,Preco.Unitario!$A$4:$G$104,3,FALSE)</f>
        <v>ESCORAMENTO DESCONTÍNUO (A)</v>
      </c>
      <c r="D21" s="77" t="s">
        <v>36</v>
      </c>
      <c r="E21" s="82">
        <f>($D$5*$D$7+$D$6*$D$8)*2</f>
        <v>20</v>
      </c>
      <c r="F21" s="79">
        <f>VLOOKUP(A21,Preco.Unitario!$A$4:$G$104,7,FALSE)</f>
        <v>0</v>
      </c>
      <c r="G21" s="79">
        <f>E21*F21</f>
        <v>0</v>
      </c>
      <c r="H21" s="34"/>
      <c r="I21" s="34"/>
      <c r="J21" s="34"/>
      <c r="K21" s="34"/>
      <c r="L21" s="34"/>
      <c r="M21" s="34"/>
      <c r="N21" s="34"/>
      <c r="O21" s="34"/>
      <c r="P21" s="34"/>
      <c r="Q21" s="34"/>
      <c r="R21" s="34"/>
      <c r="S21" s="34"/>
      <c r="T21" s="34"/>
      <c r="U21" s="34"/>
      <c r="V21" s="34"/>
      <c r="W21" s="34"/>
      <c r="X21" s="34"/>
      <c r="Y21" s="34"/>
      <c r="Z21" s="185"/>
    </row>
    <row r="22" spans="1:26" ht="12.75" customHeight="1" outlineLevel="1" x14ac:dyDescent="0.2">
      <c r="A22" s="201">
        <v>6</v>
      </c>
      <c r="B22" s="195"/>
      <c r="C22" s="113" t="s">
        <v>219</v>
      </c>
      <c r="D22" s="198"/>
      <c r="E22" s="199"/>
      <c r="F22" s="79"/>
      <c r="G22" s="79"/>
      <c r="H22" s="39"/>
      <c r="I22" s="39"/>
      <c r="J22" s="39"/>
      <c r="K22" s="39"/>
      <c r="L22" s="39"/>
      <c r="M22" s="39"/>
      <c r="N22" s="39"/>
      <c r="O22" s="39"/>
      <c r="P22" s="39"/>
      <c r="Q22" s="39"/>
      <c r="R22" s="39"/>
      <c r="S22" s="39"/>
      <c r="T22" s="39"/>
      <c r="U22" s="39"/>
      <c r="V22" s="39"/>
      <c r="W22" s="39"/>
      <c r="X22" s="39"/>
      <c r="Y22" s="39"/>
      <c r="Z22" s="185"/>
    </row>
    <row r="23" spans="1:26" ht="12.75" customHeight="1" outlineLevel="1" x14ac:dyDescent="0.2">
      <c r="A23" s="75" t="s">
        <v>125</v>
      </c>
      <c r="B23" s="76" t="str">
        <f>VLOOKUP(A23,Preco.Unitario!$A$4:$G$104,2,FALSE)</f>
        <v>SABESP INSUMO</v>
      </c>
      <c r="C23" s="67" t="str">
        <f>VLOOKUP(A23,Preco.Unitario!$A$4:$G$104,3,FALSE)</f>
        <v>ENCANADOR</v>
      </c>
      <c r="D23" s="77" t="str">
        <f>VLOOKUP(A23,Preco.Unitario!$A$4:$G$104,4,FALSE)</f>
        <v>H</v>
      </c>
      <c r="E23" s="78">
        <v>1.5</v>
      </c>
      <c r="F23" s="79">
        <f>VLOOKUP(A23,Preco.Unitario!$A$4:$G$104,7,FALSE)</f>
        <v>0</v>
      </c>
      <c r="G23" s="79">
        <f t="shared" ref="G23:G25" si="2">E23*F23</f>
        <v>0</v>
      </c>
      <c r="H23" s="39"/>
      <c r="I23" s="39"/>
      <c r="J23" s="39"/>
      <c r="K23" s="39"/>
      <c r="L23" s="39"/>
      <c r="M23" s="39"/>
      <c r="N23" s="39"/>
      <c r="O23" s="39"/>
      <c r="P23" s="39"/>
      <c r="Q23" s="39"/>
      <c r="R23" s="39"/>
      <c r="S23" s="39"/>
      <c r="T23" s="39"/>
      <c r="U23" s="39"/>
      <c r="V23" s="39"/>
      <c r="W23" s="39"/>
      <c r="X23" s="39"/>
      <c r="Y23" s="39"/>
      <c r="Z23" s="185"/>
    </row>
    <row r="24" spans="1:26" ht="12.75" customHeight="1" outlineLevel="1" x14ac:dyDescent="0.2">
      <c r="A24" s="75" t="s">
        <v>123</v>
      </c>
      <c r="B24" s="76" t="str">
        <f>VLOOKUP(A24,Preco.Unitario!$A$4:$G$104,2,FALSE)</f>
        <v>SABESP INSUMO</v>
      </c>
      <c r="C24" s="67" t="str">
        <f>VLOOKUP(A24,Preco.Unitario!$A$4:$G$104,3,FALSE)</f>
        <v>AJUDANTE</v>
      </c>
      <c r="D24" s="77" t="str">
        <f>VLOOKUP(A24,Preco.Unitario!$A$4:$G$104,4,FALSE)</f>
        <v>H</v>
      </c>
      <c r="E24" s="78">
        <v>1.5</v>
      </c>
      <c r="F24" s="79">
        <f>VLOOKUP(A24,Preco.Unitario!$A$4:$G$104,7,FALSE)</f>
        <v>0</v>
      </c>
      <c r="G24" s="79">
        <f t="shared" si="2"/>
        <v>0</v>
      </c>
      <c r="H24" s="39"/>
      <c r="I24" s="39"/>
      <c r="J24" s="39"/>
      <c r="K24" s="39"/>
      <c r="L24" s="39"/>
      <c r="M24" s="39"/>
      <c r="N24" s="39"/>
      <c r="O24" s="39"/>
      <c r="P24" s="39"/>
      <c r="Q24" s="39"/>
      <c r="R24" s="39"/>
      <c r="S24" s="39"/>
      <c r="T24" s="39"/>
      <c r="U24" s="39"/>
      <c r="V24" s="39"/>
      <c r="W24" s="39"/>
      <c r="X24" s="39"/>
      <c r="Y24" s="39"/>
      <c r="Z24" s="185"/>
    </row>
    <row r="25" spans="1:26" ht="12.75" customHeight="1" outlineLevel="1" x14ac:dyDescent="0.2">
      <c r="A25" s="75" t="s">
        <v>114</v>
      </c>
      <c r="B25" s="76" t="str">
        <f>VLOOKUP(A25,Preco.Unitario!$A$4:$G$104,2,FALSE)</f>
        <v>SABESP INSUMO</v>
      </c>
      <c r="C25" s="67" t="str">
        <f>VLOOKUP(A25,Preco.Unitario!$A$4:$G$104,3,FALSE)</f>
        <v>CAMINHÃO - CARROCERIA FIXA ABERTA DE MADEIRA COM CAPACIDADE 5 T *160CV - À DISPOSIÇÃO</v>
      </c>
      <c r="D25" s="77" t="str">
        <f>VLOOKUP(A25,Preco.Unitario!$A$4:$G$104,4,FALSE)</f>
        <v>H</v>
      </c>
      <c r="E25" s="78">
        <v>1.5</v>
      </c>
      <c r="F25" s="79">
        <f>VLOOKUP(A25,Preco.Unitario!$A$4:$G$104,7,FALSE)</f>
        <v>0</v>
      </c>
      <c r="G25" s="79">
        <f t="shared" si="2"/>
        <v>0</v>
      </c>
      <c r="H25" s="39"/>
      <c r="I25" s="39"/>
      <c r="J25" s="39"/>
      <c r="K25" s="39"/>
      <c r="L25" s="39"/>
      <c r="M25" s="39"/>
      <c r="N25" s="39"/>
      <c r="O25" s="39"/>
      <c r="P25" s="39"/>
      <c r="Q25" s="39"/>
      <c r="R25" s="39"/>
      <c r="S25" s="39"/>
      <c r="T25" s="39"/>
      <c r="U25" s="39"/>
      <c r="V25" s="39"/>
      <c r="W25" s="39"/>
      <c r="X25" s="39"/>
      <c r="Y25" s="39"/>
      <c r="Z25" s="185"/>
    </row>
    <row r="26" spans="1:26" ht="12.75" customHeight="1" outlineLevel="1" x14ac:dyDescent="0.2">
      <c r="A26" s="201">
        <v>7</v>
      </c>
      <c r="B26" s="195"/>
      <c r="C26" s="202" t="s">
        <v>151</v>
      </c>
      <c r="D26" s="198"/>
      <c r="E26" s="199"/>
      <c r="F26" s="79"/>
      <c r="G26" s="79"/>
      <c r="H26" s="39"/>
      <c r="I26" s="39"/>
      <c r="J26" s="39"/>
      <c r="K26" s="39"/>
      <c r="L26" s="39"/>
      <c r="M26" s="39"/>
      <c r="N26" s="39"/>
      <c r="O26" s="39"/>
      <c r="P26" s="39"/>
      <c r="Q26" s="39"/>
      <c r="R26" s="39"/>
      <c r="S26" s="39"/>
      <c r="T26" s="39"/>
      <c r="U26" s="39"/>
      <c r="V26" s="39"/>
      <c r="W26" s="39"/>
      <c r="X26" s="39"/>
      <c r="Y26" s="39"/>
      <c r="Z26" s="185"/>
    </row>
    <row r="27" spans="1:26" ht="12.75" customHeight="1" outlineLevel="1" x14ac:dyDescent="0.2">
      <c r="A27" s="200">
        <v>70050001</v>
      </c>
      <c r="B27" s="76" t="str">
        <f>VLOOKUP(A27,Preco.Unitario!$A$4:$G$104,2,FALSE)</f>
        <v>SABESP</v>
      </c>
      <c r="C27" s="67" t="str">
        <f>VLOOKUP(A27,Preco.Unitario!$A$4:$G$104,3,FALSE)</f>
        <v>ESGOTAMENTO COM BOMBAS DE SUPERFÍCIE OU SUBMERSAS</v>
      </c>
      <c r="D27" s="77" t="str">
        <f>VLOOKUP(A27,Preco.Unitario!$A$4:$G$104,4,FALSE)</f>
        <v>HPH</v>
      </c>
      <c r="E27" s="78">
        <v>0.5</v>
      </c>
      <c r="F27" s="79">
        <f>VLOOKUP(A27,Preco.Unitario!$A$4:$G$104,7,FALSE)</f>
        <v>0</v>
      </c>
      <c r="G27" s="79">
        <f>E27*F27</f>
        <v>0</v>
      </c>
      <c r="H27" s="39"/>
      <c r="I27" s="39"/>
      <c r="J27" s="39"/>
      <c r="K27" s="39"/>
      <c r="L27" s="39"/>
      <c r="M27" s="39"/>
      <c r="N27" s="39"/>
      <c r="O27" s="39"/>
      <c r="P27" s="39"/>
      <c r="Q27" s="39"/>
      <c r="R27" s="39"/>
      <c r="S27" s="39"/>
      <c r="T27" s="39"/>
      <c r="U27" s="39"/>
      <c r="V27" s="39"/>
      <c r="W27" s="39"/>
      <c r="X27" s="39"/>
      <c r="Y27" s="39"/>
      <c r="Z27" s="185"/>
    </row>
    <row r="28" spans="1:26" ht="12.75" customHeight="1" outlineLevel="1" x14ac:dyDescent="0.2">
      <c r="A28" s="201">
        <v>9</v>
      </c>
      <c r="B28" s="195"/>
      <c r="C28" s="202" t="s">
        <v>152</v>
      </c>
      <c r="D28" s="198"/>
      <c r="E28" s="199"/>
      <c r="F28" s="79"/>
      <c r="G28" s="79"/>
      <c r="H28" s="39"/>
      <c r="I28" s="39"/>
      <c r="J28" s="39"/>
      <c r="K28" s="39"/>
      <c r="L28" s="39"/>
      <c r="M28" s="39"/>
      <c r="N28" s="39"/>
      <c r="O28" s="39"/>
      <c r="P28" s="39"/>
      <c r="Q28" s="39"/>
      <c r="R28" s="39"/>
      <c r="S28" s="39"/>
      <c r="T28" s="39"/>
      <c r="U28" s="39"/>
      <c r="V28" s="39"/>
      <c r="W28" s="39"/>
      <c r="X28" s="39"/>
      <c r="Y28" s="39"/>
      <c r="Z28" s="185"/>
    </row>
    <row r="29" spans="1:26" ht="12.75" customHeight="1" outlineLevel="1" x14ac:dyDescent="0.2">
      <c r="A29" s="200">
        <v>70010005</v>
      </c>
      <c r="B29" s="76" t="str">
        <f>VLOOKUP(A29,Preco.Unitario!$A$4:$G$104,2,FALSE)</f>
        <v>SABESP</v>
      </c>
      <c r="C29" s="67" t="str">
        <f>VLOOKUP(A29,Preco.Unitario!$A$4:$G$104,3,FALSE)</f>
        <v>CADASTRO DE REDES</v>
      </c>
      <c r="D29" s="77" t="str">
        <f>VLOOKUP(A29,Preco.Unitario!$A$4:$G$104,4,FALSE)</f>
        <v>m</v>
      </c>
      <c r="E29" s="82">
        <f>$D$5+$D$6</f>
        <v>5.5</v>
      </c>
      <c r="F29" s="79">
        <f>VLOOKUP(A29,Preco.Unitario!$A$4:$G$104,7,FALSE)</f>
        <v>0</v>
      </c>
      <c r="G29" s="79">
        <f>E29*F29</f>
        <v>0</v>
      </c>
      <c r="H29" s="39"/>
      <c r="I29" s="39"/>
      <c r="J29" s="39"/>
      <c r="K29" s="39"/>
      <c r="L29" s="39"/>
      <c r="M29" s="39"/>
      <c r="N29" s="39"/>
      <c r="O29" s="39"/>
      <c r="P29" s="39"/>
      <c r="Q29" s="39"/>
      <c r="R29" s="39"/>
      <c r="S29" s="39"/>
      <c r="T29" s="39"/>
      <c r="U29" s="39"/>
      <c r="V29" s="39"/>
      <c r="W29" s="39"/>
      <c r="X29" s="39"/>
      <c r="Y29" s="39"/>
      <c r="Z29" s="185"/>
    </row>
    <row r="30" spans="1:26" ht="12.75" customHeight="1" x14ac:dyDescent="0.2">
      <c r="A30" s="203"/>
      <c r="B30" s="204"/>
      <c r="C30" s="451" t="s">
        <v>153</v>
      </c>
      <c r="D30" s="409"/>
      <c r="E30" s="409"/>
      <c r="F30" s="410"/>
      <c r="G30" s="205">
        <f>SUM(G11:G29)</f>
        <v>0</v>
      </c>
      <c r="H30" s="39"/>
      <c r="I30" s="39"/>
      <c r="J30" s="39"/>
      <c r="K30" s="39"/>
      <c r="L30" s="39"/>
      <c r="M30" s="39"/>
      <c r="N30" s="39"/>
      <c r="O30" s="39"/>
      <c r="P30" s="39"/>
      <c r="Q30" s="39"/>
      <c r="R30" s="39"/>
      <c r="S30" s="39"/>
      <c r="T30" s="39"/>
      <c r="U30" s="39"/>
      <c r="V30" s="39"/>
      <c r="W30" s="39"/>
      <c r="X30" s="39"/>
      <c r="Y30" s="39"/>
      <c r="Z30" s="185"/>
    </row>
    <row r="31" spans="1:26" ht="12.75" customHeight="1" x14ac:dyDescent="0.2">
      <c r="A31" s="90"/>
      <c r="B31" s="90"/>
      <c r="C31" s="39"/>
      <c r="D31" s="91"/>
      <c r="E31" s="39"/>
      <c r="F31" s="39"/>
      <c r="G31" s="39"/>
      <c r="H31" s="39"/>
      <c r="I31" s="39"/>
      <c r="J31" s="39"/>
      <c r="K31" s="39"/>
      <c r="L31" s="39"/>
      <c r="M31" s="39"/>
      <c r="N31" s="39"/>
      <c r="O31" s="39"/>
      <c r="P31" s="39"/>
      <c r="Q31" s="39"/>
      <c r="R31" s="39"/>
      <c r="S31" s="39"/>
      <c r="T31" s="39"/>
      <c r="U31" s="39"/>
      <c r="V31" s="39"/>
      <c r="W31" s="39"/>
      <c r="X31" s="39"/>
      <c r="Y31" s="39"/>
      <c r="Z31" s="185"/>
    </row>
    <row r="32" spans="1:26" ht="12.75" customHeight="1" x14ac:dyDescent="0.2">
      <c r="A32" s="90"/>
      <c r="B32" s="90"/>
      <c r="C32" s="39"/>
      <c r="D32" s="91"/>
      <c r="E32" s="39"/>
      <c r="F32" s="39"/>
      <c r="G32" s="39"/>
      <c r="H32" s="39"/>
      <c r="I32" s="39"/>
      <c r="J32" s="39"/>
      <c r="K32" s="39"/>
      <c r="L32" s="39"/>
      <c r="M32" s="39"/>
      <c r="N32" s="39"/>
      <c r="O32" s="39"/>
      <c r="P32" s="39"/>
      <c r="Q32" s="39"/>
      <c r="R32" s="39"/>
      <c r="S32" s="39"/>
      <c r="T32" s="39"/>
      <c r="U32" s="39"/>
      <c r="V32" s="39"/>
      <c r="W32" s="39"/>
      <c r="X32" s="39"/>
      <c r="Y32" s="39"/>
      <c r="Z32" s="185"/>
    </row>
    <row r="33" spans="1:26" ht="12.75" customHeight="1" x14ac:dyDescent="0.2">
      <c r="A33" s="90"/>
      <c r="B33" s="90"/>
      <c r="C33" s="39"/>
      <c r="D33" s="91"/>
      <c r="E33" s="39"/>
      <c r="F33" s="39"/>
      <c r="G33" s="39"/>
      <c r="H33" s="39"/>
      <c r="I33" s="39"/>
      <c r="J33" s="39"/>
      <c r="K33" s="39"/>
      <c r="L33" s="39"/>
      <c r="M33" s="39"/>
      <c r="N33" s="39"/>
      <c r="O33" s="39"/>
      <c r="P33" s="39"/>
      <c r="Q33" s="39"/>
      <c r="R33" s="39"/>
      <c r="S33" s="39"/>
      <c r="T33" s="39"/>
      <c r="U33" s="39"/>
      <c r="V33" s="39"/>
      <c r="W33" s="39"/>
      <c r="X33" s="39"/>
      <c r="Y33" s="39"/>
      <c r="Z33" s="185"/>
    </row>
    <row r="34" spans="1:26" ht="12.75" customHeight="1" x14ac:dyDescent="0.2">
      <c r="A34" s="90"/>
      <c r="B34" s="90"/>
      <c r="C34" s="39"/>
      <c r="D34" s="91"/>
      <c r="E34" s="39"/>
      <c r="F34" s="39"/>
      <c r="G34" s="39"/>
      <c r="H34" s="39"/>
      <c r="I34" s="39"/>
      <c r="J34" s="39"/>
      <c r="K34" s="39"/>
      <c r="L34" s="39"/>
      <c r="M34" s="39"/>
      <c r="N34" s="39"/>
      <c r="O34" s="39"/>
      <c r="P34" s="39"/>
      <c r="Q34" s="39"/>
      <c r="R34" s="39"/>
      <c r="S34" s="39"/>
      <c r="T34" s="39"/>
      <c r="U34" s="39"/>
      <c r="V34" s="39"/>
      <c r="W34" s="39"/>
      <c r="X34" s="39"/>
      <c r="Y34" s="39"/>
      <c r="Z34" s="185"/>
    </row>
    <row r="35" spans="1:26" ht="12.75" customHeight="1" x14ac:dyDescent="0.2">
      <c r="A35" s="90"/>
      <c r="B35" s="90"/>
      <c r="C35" s="39"/>
      <c r="D35" s="91"/>
      <c r="E35" s="39"/>
      <c r="F35" s="39"/>
      <c r="G35" s="39"/>
      <c r="H35" s="39"/>
      <c r="I35" s="39"/>
      <c r="J35" s="39"/>
      <c r="K35" s="39"/>
      <c r="L35" s="39"/>
      <c r="M35" s="39"/>
      <c r="N35" s="39"/>
      <c r="O35" s="39"/>
      <c r="P35" s="39"/>
      <c r="Q35" s="39"/>
      <c r="R35" s="39"/>
      <c r="S35" s="39"/>
      <c r="T35" s="39"/>
      <c r="U35" s="39"/>
      <c r="V35" s="39"/>
      <c r="W35" s="39"/>
      <c r="X35" s="39"/>
      <c r="Y35" s="39"/>
      <c r="Z35" s="185"/>
    </row>
    <row r="36" spans="1:26" ht="12.75" customHeight="1" x14ac:dyDescent="0.2">
      <c r="A36" s="90"/>
      <c r="B36" s="90"/>
      <c r="C36" s="39"/>
      <c r="D36" s="91"/>
      <c r="E36" s="39"/>
      <c r="F36" s="39"/>
      <c r="G36" s="39"/>
      <c r="H36" s="39"/>
      <c r="I36" s="39"/>
      <c r="J36" s="39"/>
      <c r="K36" s="39"/>
      <c r="L36" s="39"/>
      <c r="M36" s="39"/>
      <c r="N36" s="39"/>
      <c r="O36" s="39"/>
      <c r="P36" s="39"/>
      <c r="Q36" s="39"/>
      <c r="R36" s="39"/>
      <c r="S36" s="39"/>
      <c r="T36" s="39"/>
      <c r="U36" s="39"/>
      <c r="V36" s="39"/>
      <c r="W36" s="39"/>
      <c r="X36" s="39"/>
      <c r="Y36" s="39"/>
      <c r="Z36" s="185"/>
    </row>
    <row r="37" spans="1:26" ht="12.75" customHeight="1" x14ac:dyDescent="0.2">
      <c r="A37" s="90"/>
      <c r="B37" s="90"/>
      <c r="C37" s="39"/>
      <c r="D37" s="91"/>
      <c r="E37" s="39"/>
      <c r="F37" s="39"/>
      <c r="G37" s="39"/>
      <c r="H37" s="39"/>
      <c r="I37" s="39"/>
      <c r="J37" s="39"/>
      <c r="K37" s="39"/>
      <c r="L37" s="39"/>
      <c r="M37" s="39"/>
      <c r="N37" s="39"/>
      <c r="O37" s="39"/>
      <c r="P37" s="39"/>
      <c r="Q37" s="39"/>
      <c r="R37" s="39"/>
      <c r="S37" s="39"/>
      <c r="T37" s="39"/>
      <c r="U37" s="39"/>
      <c r="V37" s="39"/>
      <c r="W37" s="39"/>
      <c r="X37" s="39"/>
      <c r="Y37" s="39"/>
      <c r="Z37" s="185"/>
    </row>
    <row r="38" spans="1:26" ht="12.75" customHeight="1" x14ac:dyDescent="0.2">
      <c r="A38" s="90"/>
      <c r="B38" s="90"/>
      <c r="C38" s="39"/>
      <c r="D38" s="91"/>
      <c r="E38" s="39"/>
      <c r="F38" s="39"/>
      <c r="G38" s="39"/>
      <c r="H38" s="39"/>
      <c r="I38" s="39"/>
      <c r="J38" s="39"/>
      <c r="K38" s="39"/>
      <c r="L38" s="39"/>
      <c r="M38" s="39"/>
      <c r="N38" s="39"/>
      <c r="O38" s="39"/>
      <c r="P38" s="39"/>
      <c r="Q38" s="39"/>
      <c r="R38" s="39"/>
      <c r="S38" s="39"/>
      <c r="T38" s="39"/>
      <c r="U38" s="39"/>
      <c r="V38" s="39"/>
      <c r="W38" s="39"/>
      <c r="X38" s="39"/>
      <c r="Y38" s="39"/>
      <c r="Z38" s="185"/>
    </row>
    <row r="39" spans="1:26" ht="12.75" customHeight="1" x14ac:dyDescent="0.2">
      <c r="A39" s="90"/>
      <c r="B39" s="90"/>
      <c r="C39" s="39"/>
      <c r="D39" s="91"/>
      <c r="E39" s="39"/>
      <c r="F39" s="39"/>
      <c r="G39" s="39"/>
      <c r="H39" s="39"/>
      <c r="I39" s="39"/>
      <c r="J39" s="39"/>
      <c r="K39" s="39"/>
      <c r="L39" s="39"/>
      <c r="M39" s="39"/>
      <c r="N39" s="39"/>
      <c r="O39" s="39"/>
      <c r="P39" s="39"/>
      <c r="Q39" s="39"/>
      <c r="R39" s="39"/>
      <c r="S39" s="39"/>
      <c r="T39" s="39"/>
      <c r="U39" s="39"/>
      <c r="V39" s="39"/>
      <c r="W39" s="39"/>
      <c r="X39" s="39"/>
      <c r="Y39" s="39"/>
      <c r="Z39" s="185"/>
    </row>
    <row r="40" spans="1:26" ht="12.75" customHeight="1" x14ac:dyDescent="0.2">
      <c r="A40" s="90"/>
      <c r="B40" s="90"/>
      <c r="C40" s="39"/>
      <c r="D40" s="91"/>
      <c r="E40" s="39"/>
      <c r="F40" s="39"/>
      <c r="G40" s="39"/>
      <c r="H40" s="39"/>
      <c r="I40" s="39"/>
      <c r="J40" s="39"/>
      <c r="K40" s="39"/>
      <c r="L40" s="39"/>
      <c r="M40" s="39"/>
      <c r="N40" s="39"/>
      <c r="O40" s="39"/>
      <c r="P40" s="39"/>
      <c r="Q40" s="39"/>
      <c r="R40" s="39"/>
      <c r="S40" s="39"/>
      <c r="T40" s="39"/>
      <c r="U40" s="39"/>
      <c r="V40" s="39"/>
      <c r="W40" s="39"/>
      <c r="X40" s="39"/>
      <c r="Y40" s="39"/>
      <c r="Z40" s="185"/>
    </row>
    <row r="41" spans="1:26" ht="12.75" customHeight="1" x14ac:dyDescent="0.2">
      <c r="A41" s="90"/>
      <c r="B41" s="90"/>
      <c r="C41" s="39"/>
      <c r="D41" s="91"/>
      <c r="E41" s="39"/>
      <c r="F41" s="39"/>
      <c r="G41" s="39"/>
      <c r="H41" s="39"/>
      <c r="I41" s="39"/>
      <c r="J41" s="39"/>
      <c r="K41" s="39"/>
      <c r="L41" s="39"/>
      <c r="M41" s="39"/>
      <c r="N41" s="39"/>
      <c r="O41" s="39"/>
      <c r="P41" s="39"/>
      <c r="Q41" s="39"/>
      <c r="R41" s="39"/>
      <c r="S41" s="39"/>
      <c r="T41" s="39"/>
      <c r="U41" s="39"/>
      <c r="V41" s="39"/>
      <c r="W41" s="39"/>
      <c r="X41" s="39"/>
      <c r="Y41" s="39"/>
      <c r="Z41" s="185"/>
    </row>
    <row r="42" spans="1:26" ht="12.75" customHeight="1" x14ac:dyDescent="0.2">
      <c r="A42" s="90"/>
      <c r="B42" s="90"/>
      <c r="C42" s="39"/>
      <c r="D42" s="91"/>
      <c r="E42" s="39"/>
      <c r="F42" s="39"/>
      <c r="G42" s="39"/>
      <c r="H42" s="39"/>
      <c r="I42" s="39"/>
      <c r="J42" s="39"/>
      <c r="K42" s="39"/>
      <c r="L42" s="39"/>
      <c r="M42" s="39"/>
      <c r="N42" s="39"/>
      <c r="O42" s="39"/>
      <c r="P42" s="39"/>
      <c r="Q42" s="39"/>
      <c r="R42" s="39"/>
      <c r="S42" s="39"/>
      <c r="T42" s="39"/>
      <c r="U42" s="39"/>
      <c r="V42" s="39"/>
      <c r="W42" s="39"/>
      <c r="X42" s="39"/>
      <c r="Y42" s="39"/>
      <c r="Z42" s="185"/>
    </row>
    <row r="43" spans="1:26" ht="12.75" customHeight="1" x14ac:dyDescent="0.2">
      <c r="A43" s="90"/>
      <c r="B43" s="90"/>
      <c r="C43" s="39"/>
      <c r="D43" s="91"/>
      <c r="E43" s="39"/>
      <c r="F43" s="39"/>
      <c r="G43" s="39"/>
      <c r="H43" s="39"/>
      <c r="I43" s="39"/>
      <c r="J43" s="39"/>
      <c r="K43" s="39"/>
      <c r="L43" s="39"/>
      <c r="M43" s="39"/>
      <c r="N43" s="39"/>
      <c r="O43" s="39"/>
      <c r="P43" s="39"/>
      <c r="Q43" s="39"/>
      <c r="R43" s="39"/>
      <c r="S43" s="39"/>
      <c r="T43" s="39"/>
      <c r="U43" s="39"/>
      <c r="V43" s="39"/>
      <c r="W43" s="39"/>
      <c r="X43" s="39"/>
      <c r="Y43" s="39"/>
      <c r="Z43" s="185"/>
    </row>
    <row r="44" spans="1:26" ht="12.75" customHeight="1" x14ac:dyDescent="0.2">
      <c r="A44" s="90"/>
      <c r="B44" s="90"/>
      <c r="C44" s="39"/>
      <c r="D44" s="91"/>
      <c r="E44" s="39"/>
      <c r="F44" s="39"/>
      <c r="G44" s="39"/>
      <c r="H44" s="39"/>
      <c r="I44" s="39"/>
      <c r="J44" s="39"/>
      <c r="K44" s="39"/>
      <c r="L44" s="39"/>
      <c r="M44" s="39"/>
      <c r="N44" s="39"/>
      <c r="O44" s="39"/>
      <c r="P44" s="39"/>
      <c r="Q44" s="39"/>
      <c r="R44" s="39"/>
      <c r="S44" s="39"/>
      <c r="T44" s="39"/>
      <c r="U44" s="39"/>
      <c r="V44" s="39"/>
      <c r="W44" s="39"/>
      <c r="X44" s="39"/>
      <c r="Y44" s="39"/>
      <c r="Z44" s="185"/>
    </row>
    <row r="45" spans="1:26" ht="12.75" customHeight="1" x14ac:dyDescent="0.2">
      <c r="A45" s="90"/>
      <c r="B45" s="90"/>
      <c r="C45" s="39"/>
      <c r="D45" s="91"/>
      <c r="E45" s="39"/>
      <c r="F45" s="39"/>
      <c r="G45" s="39"/>
      <c r="H45" s="39"/>
      <c r="I45" s="39"/>
      <c r="J45" s="39"/>
      <c r="K45" s="39"/>
      <c r="L45" s="39"/>
      <c r="M45" s="39"/>
      <c r="N45" s="39"/>
      <c r="O45" s="39"/>
      <c r="P45" s="39"/>
      <c r="Q45" s="39"/>
      <c r="R45" s="39"/>
      <c r="S45" s="39"/>
      <c r="T45" s="39"/>
      <c r="U45" s="39"/>
      <c r="V45" s="39"/>
      <c r="W45" s="39"/>
      <c r="X45" s="39"/>
      <c r="Y45" s="39"/>
      <c r="Z45" s="185"/>
    </row>
    <row r="46" spans="1:26" ht="12.75" customHeight="1" x14ac:dyDescent="0.2">
      <c r="A46" s="90"/>
      <c r="B46" s="90"/>
      <c r="C46" s="39"/>
      <c r="D46" s="91"/>
      <c r="E46" s="39"/>
      <c r="F46" s="39"/>
      <c r="G46" s="39"/>
      <c r="H46" s="39"/>
      <c r="I46" s="39"/>
      <c r="J46" s="39"/>
      <c r="K46" s="39"/>
      <c r="L46" s="39"/>
      <c r="M46" s="39"/>
      <c r="N46" s="39"/>
      <c r="O46" s="39"/>
      <c r="P46" s="39"/>
      <c r="Q46" s="39"/>
      <c r="R46" s="39"/>
      <c r="S46" s="39"/>
      <c r="T46" s="39"/>
      <c r="U46" s="39"/>
      <c r="V46" s="39"/>
      <c r="W46" s="39"/>
      <c r="X46" s="39"/>
      <c r="Y46" s="39"/>
      <c r="Z46" s="185"/>
    </row>
    <row r="47" spans="1:26" ht="12.75" customHeight="1" x14ac:dyDescent="0.2">
      <c r="A47" s="90"/>
      <c r="B47" s="90"/>
      <c r="C47" s="39"/>
      <c r="D47" s="91"/>
      <c r="E47" s="39"/>
      <c r="F47" s="39"/>
      <c r="G47" s="39"/>
      <c r="H47" s="39"/>
      <c r="I47" s="39"/>
      <c r="J47" s="39"/>
      <c r="K47" s="39"/>
      <c r="L47" s="39"/>
      <c r="M47" s="39"/>
      <c r="N47" s="39"/>
      <c r="O47" s="39"/>
      <c r="P47" s="39"/>
      <c r="Q47" s="39"/>
      <c r="R47" s="39"/>
      <c r="S47" s="39"/>
      <c r="T47" s="39"/>
      <c r="U47" s="39"/>
      <c r="V47" s="39"/>
      <c r="W47" s="39"/>
      <c r="X47" s="39"/>
      <c r="Y47" s="39"/>
      <c r="Z47" s="185"/>
    </row>
    <row r="48" spans="1:26" ht="12.75" customHeight="1" x14ac:dyDescent="0.2">
      <c r="A48" s="90"/>
      <c r="B48" s="90"/>
      <c r="C48" s="39"/>
      <c r="D48" s="91"/>
      <c r="E48" s="39"/>
      <c r="F48" s="39"/>
      <c r="G48" s="39"/>
      <c r="H48" s="39"/>
      <c r="I48" s="39"/>
      <c r="J48" s="39"/>
      <c r="K48" s="39"/>
      <c r="L48" s="39"/>
      <c r="M48" s="39"/>
      <c r="N48" s="39"/>
      <c r="O48" s="39"/>
      <c r="P48" s="39"/>
      <c r="Q48" s="39"/>
      <c r="R48" s="39"/>
      <c r="S48" s="39"/>
      <c r="T48" s="39"/>
      <c r="U48" s="39"/>
      <c r="V48" s="39"/>
      <c r="W48" s="39"/>
      <c r="X48" s="39"/>
      <c r="Y48" s="39"/>
      <c r="Z48" s="185"/>
    </row>
    <row r="49" spans="1:26" ht="12.75" customHeight="1" x14ac:dyDescent="0.2">
      <c r="A49" s="90"/>
      <c r="B49" s="90"/>
      <c r="C49" s="39"/>
      <c r="D49" s="91"/>
      <c r="E49" s="39"/>
      <c r="F49" s="39"/>
      <c r="G49" s="39"/>
      <c r="H49" s="39"/>
      <c r="I49" s="39"/>
      <c r="J49" s="39"/>
      <c r="K49" s="39"/>
      <c r="L49" s="39"/>
      <c r="M49" s="39"/>
      <c r="N49" s="39"/>
      <c r="O49" s="39"/>
      <c r="P49" s="39"/>
      <c r="Q49" s="39"/>
      <c r="R49" s="39"/>
      <c r="S49" s="39"/>
      <c r="T49" s="39"/>
      <c r="U49" s="39"/>
      <c r="V49" s="39"/>
      <c r="W49" s="39"/>
      <c r="X49" s="39"/>
      <c r="Y49" s="39"/>
      <c r="Z49" s="185"/>
    </row>
    <row r="50" spans="1:26" ht="12.75" customHeight="1" x14ac:dyDescent="0.2">
      <c r="A50" s="90"/>
      <c r="B50" s="90"/>
      <c r="C50" s="39"/>
      <c r="D50" s="91"/>
      <c r="E50" s="39"/>
      <c r="F50" s="39"/>
      <c r="G50" s="39"/>
      <c r="H50" s="39"/>
      <c r="I50" s="39"/>
      <c r="J50" s="39"/>
      <c r="K50" s="39"/>
      <c r="L50" s="39"/>
      <c r="M50" s="39"/>
      <c r="N50" s="39"/>
      <c r="O50" s="39"/>
      <c r="P50" s="39"/>
      <c r="Q50" s="39"/>
      <c r="R50" s="39"/>
      <c r="S50" s="39"/>
      <c r="T50" s="39"/>
      <c r="U50" s="39"/>
      <c r="V50" s="39"/>
      <c r="W50" s="39"/>
      <c r="X50" s="39"/>
      <c r="Y50" s="39"/>
      <c r="Z50" s="185"/>
    </row>
    <row r="51" spans="1:26" ht="12.75" customHeight="1" x14ac:dyDescent="0.2">
      <c r="A51" s="90"/>
      <c r="B51" s="90"/>
      <c r="C51" s="39"/>
      <c r="D51" s="91"/>
      <c r="E51" s="39"/>
      <c r="F51" s="39"/>
      <c r="G51" s="39"/>
      <c r="H51" s="39"/>
      <c r="I51" s="39"/>
      <c r="J51" s="39"/>
      <c r="K51" s="39"/>
      <c r="L51" s="39"/>
      <c r="M51" s="39"/>
      <c r="N51" s="39"/>
      <c r="O51" s="39"/>
      <c r="P51" s="39"/>
      <c r="Q51" s="39"/>
      <c r="R51" s="39"/>
      <c r="S51" s="39"/>
      <c r="T51" s="39"/>
      <c r="U51" s="39"/>
      <c r="V51" s="39"/>
      <c r="W51" s="39"/>
      <c r="X51" s="39"/>
      <c r="Y51" s="39"/>
      <c r="Z51" s="185"/>
    </row>
    <row r="52" spans="1:26" ht="12.75" customHeight="1" x14ac:dyDescent="0.2">
      <c r="A52" s="90"/>
      <c r="B52" s="90"/>
      <c r="C52" s="39"/>
      <c r="D52" s="91"/>
      <c r="E52" s="39"/>
      <c r="F52" s="39"/>
      <c r="G52" s="39"/>
      <c r="H52" s="39"/>
      <c r="I52" s="39"/>
      <c r="J52" s="39"/>
      <c r="K52" s="39"/>
      <c r="L52" s="39"/>
      <c r="M52" s="39"/>
      <c r="N52" s="39"/>
      <c r="O52" s="39"/>
      <c r="P52" s="39"/>
      <c r="Q52" s="39"/>
      <c r="R52" s="39"/>
      <c r="S52" s="39"/>
      <c r="T52" s="39"/>
      <c r="U52" s="39"/>
      <c r="V52" s="39"/>
      <c r="W52" s="39"/>
      <c r="X52" s="39"/>
      <c r="Y52" s="39"/>
      <c r="Z52" s="185"/>
    </row>
    <row r="53" spans="1:26" ht="12.75" customHeight="1" x14ac:dyDescent="0.2">
      <c r="A53" s="90"/>
      <c r="B53" s="90"/>
      <c r="C53" s="39"/>
      <c r="D53" s="91"/>
      <c r="E53" s="39"/>
      <c r="F53" s="39"/>
      <c r="G53" s="39"/>
      <c r="H53" s="39"/>
      <c r="I53" s="39"/>
      <c r="J53" s="39"/>
      <c r="K53" s="39"/>
      <c r="L53" s="39"/>
      <c r="M53" s="39"/>
      <c r="N53" s="39"/>
      <c r="O53" s="39"/>
      <c r="P53" s="39"/>
      <c r="Q53" s="39"/>
      <c r="R53" s="39"/>
      <c r="S53" s="39"/>
      <c r="T53" s="39"/>
      <c r="U53" s="39"/>
      <c r="V53" s="39"/>
      <c r="W53" s="39"/>
      <c r="X53" s="39"/>
      <c r="Y53" s="39"/>
      <c r="Z53" s="185"/>
    </row>
    <row r="54" spans="1:26" ht="12.75" customHeight="1" x14ac:dyDescent="0.2">
      <c r="A54" s="90"/>
      <c r="B54" s="90"/>
      <c r="C54" s="39"/>
      <c r="D54" s="91"/>
      <c r="E54" s="39"/>
      <c r="F54" s="39"/>
      <c r="G54" s="39"/>
      <c r="H54" s="39"/>
      <c r="I54" s="39"/>
      <c r="J54" s="39"/>
      <c r="K54" s="39"/>
      <c r="L54" s="39"/>
      <c r="M54" s="39"/>
      <c r="N54" s="39"/>
      <c r="O54" s="39"/>
      <c r="P54" s="39"/>
      <c r="Q54" s="39"/>
      <c r="R54" s="39"/>
      <c r="S54" s="39"/>
      <c r="T54" s="39"/>
      <c r="U54" s="39"/>
      <c r="V54" s="39"/>
      <c r="W54" s="39"/>
      <c r="X54" s="39"/>
      <c r="Y54" s="39"/>
      <c r="Z54" s="185"/>
    </row>
    <row r="55" spans="1:26" ht="12.75" customHeight="1" x14ac:dyDescent="0.2">
      <c r="A55" s="90"/>
      <c r="B55" s="90"/>
      <c r="C55" s="39"/>
      <c r="D55" s="91"/>
      <c r="E55" s="39"/>
      <c r="F55" s="39"/>
      <c r="G55" s="39"/>
      <c r="H55" s="39"/>
      <c r="I55" s="39"/>
      <c r="J55" s="39"/>
      <c r="K55" s="39"/>
      <c r="L55" s="39"/>
      <c r="M55" s="39"/>
      <c r="N55" s="39"/>
      <c r="O55" s="39"/>
      <c r="P55" s="39"/>
      <c r="Q55" s="39"/>
      <c r="R55" s="39"/>
      <c r="S55" s="39"/>
      <c r="T55" s="39"/>
      <c r="U55" s="39"/>
      <c r="V55" s="39"/>
      <c r="W55" s="39"/>
      <c r="X55" s="39"/>
      <c r="Y55" s="39"/>
      <c r="Z55" s="185"/>
    </row>
    <row r="56" spans="1:26" ht="12.75" customHeight="1" x14ac:dyDescent="0.2">
      <c r="A56" s="90"/>
      <c r="B56" s="90"/>
      <c r="C56" s="39"/>
      <c r="D56" s="91"/>
      <c r="E56" s="39"/>
      <c r="F56" s="39"/>
      <c r="G56" s="39"/>
      <c r="H56" s="39"/>
      <c r="I56" s="39"/>
      <c r="J56" s="39"/>
      <c r="K56" s="39"/>
      <c r="L56" s="39"/>
      <c r="M56" s="39"/>
      <c r="N56" s="39"/>
      <c r="O56" s="39"/>
      <c r="P56" s="39"/>
      <c r="Q56" s="39"/>
      <c r="R56" s="39"/>
      <c r="S56" s="39"/>
      <c r="T56" s="39"/>
      <c r="U56" s="39"/>
      <c r="V56" s="39"/>
      <c r="W56" s="39"/>
      <c r="X56" s="39"/>
      <c r="Y56" s="39"/>
      <c r="Z56" s="185"/>
    </row>
    <row r="57" spans="1:26" ht="12.75" customHeight="1" x14ac:dyDescent="0.2">
      <c r="A57" s="90"/>
      <c r="B57" s="90"/>
      <c r="C57" s="39"/>
      <c r="D57" s="91"/>
      <c r="E57" s="39"/>
      <c r="F57" s="39"/>
      <c r="G57" s="39"/>
      <c r="H57" s="39"/>
      <c r="I57" s="39"/>
      <c r="J57" s="39"/>
      <c r="K57" s="39"/>
      <c r="L57" s="39"/>
      <c r="M57" s="39"/>
      <c r="N57" s="39"/>
      <c r="O57" s="39"/>
      <c r="P57" s="39"/>
      <c r="Q57" s="39"/>
      <c r="R57" s="39"/>
      <c r="S57" s="39"/>
      <c r="T57" s="39"/>
      <c r="U57" s="39"/>
      <c r="V57" s="39"/>
      <c r="W57" s="39"/>
      <c r="X57" s="39"/>
      <c r="Y57" s="39"/>
      <c r="Z57" s="185"/>
    </row>
    <row r="58" spans="1:26" ht="12.75" customHeight="1" x14ac:dyDescent="0.2">
      <c r="A58" s="90"/>
      <c r="B58" s="90"/>
      <c r="C58" s="39"/>
      <c r="D58" s="91"/>
      <c r="E58" s="39"/>
      <c r="F58" s="39"/>
      <c r="G58" s="39"/>
      <c r="H58" s="39"/>
      <c r="I58" s="39"/>
      <c r="J58" s="39"/>
      <c r="K58" s="39"/>
      <c r="L58" s="39"/>
      <c r="M58" s="39"/>
      <c r="N58" s="39"/>
      <c r="O58" s="39"/>
      <c r="P58" s="39"/>
      <c r="Q58" s="39"/>
      <c r="R58" s="39"/>
      <c r="S58" s="39"/>
      <c r="T58" s="39"/>
      <c r="U58" s="39"/>
      <c r="V58" s="39"/>
      <c r="W58" s="39"/>
      <c r="X58" s="39"/>
      <c r="Y58" s="39"/>
      <c r="Z58" s="185"/>
    </row>
    <row r="59" spans="1:26" ht="12.75" customHeight="1" x14ac:dyDescent="0.2">
      <c r="A59" s="90"/>
      <c r="B59" s="90"/>
      <c r="C59" s="39"/>
      <c r="D59" s="91"/>
      <c r="E59" s="39"/>
      <c r="F59" s="39"/>
      <c r="G59" s="39"/>
      <c r="H59" s="39"/>
      <c r="I59" s="39"/>
      <c r="J59" s="39"/>
      <c r="K59" s="39"/>
      <c r="L59" s="39"/>
      <c r="M59" s="39"/>
      <c r="N59" s="39"/>
      <c r="O59" s="39"/>
      <c r="P59" s="39"/>
      <c r="Q59" s="39"/>
      <c r="R59" s="39"/>
      <c r="S59" s="39"/>
      <c r="T59" s="39"/>
      <c r="U59" s="39"/>
      <c r="V59" s="39"/>
      <c r="W59" s="39"/>
      <c r="X59" s="39"/>
      <c r="Y59" s="39"/>
      <c r="Z59" s="185"/>
    </row>
    <row r="60" spans="1:26" ht="12.75" customHeight="1" x14ac:dyDescent="0.2">
      <c r="A60" s="90"/>
      <c r="B60" s="90"/>
      <c r="C60" s="39"/>
      <c r="D60" s="91"/>
      <c r="E60" s="39"/>
      <c r="F60" s="39"/>
      <c r="G60" s="39"/>
      <c r="H60" s="39"/>
      <c r="I60" s="39"/>
      <c r="J60" s="39"/>
      <c r="K60" s="39"/>
      <c r="L60" s="39"/>
      <c r="M60" s="39"/>
      <c r="N60" s="39"/>
      <c r="O60" s="39"/>
      <c r="P60" s="39"/>
      <c r="Q60" s="39"/>
      <c r="R60" s="39"/>
      <c r="S60" s="39"/>
      <c r="T60" s="39"/>
      <c r="U60" s="39"/>
      <c r="V60" s="39"/>
      <c r="W60" s="39"/>
      <c r="X60" s="39"/>
      <c r="Y60" s="39"/>
      <c r="Z60" s="185"/>
    </row>
    <row r="61" spans="1:26" ht="12.75" customHeight="1" x14ac:dyDescent="0.2">
      <c r="A61" s="90"/>
      <c r="B61" s="90"/>
      <c r="C61" s="39"/>
      <c r="D61" s="91"/>
      <c r="E61" s="39"/>
      <c r="F61" s="39"/>
      <c r="G61" s="39"/>
      <c r="H61" s="39"/>
      <c r="I61" s="39"/>
      <c r="J61" s="39"/>
      <c r="K61" s="39"/>
      <c r="L61" s="39"/>
      <c r="M61" s="39"/>
      <c r="N61" s="39"/>
      <c r="O61" s="39"/>
      <c r="P61" s="39"/>
      <c r="Q61" s="39"/>
      <c r="R61" s="39"/>
      <c r="S61" s="39"/>
      <c r="T61" s="39"/>
      <c r="U61" s="39"/>
      <c r="V61" s="39"/>
      <c r="W61" s="39"/>
      <c r="X61" s="39"/>
      <c r="Y61" s="39"/>
      <c r="Z61" s="185"/>
    </row>
    <row r="62" spans="1:26" ht="12.75" customHeight="1" x14ac:dyDescent="0.2">
      <c r="A62" s="90"/>
      <c r="B62" s="90"/>
      <c r="C62" s="39"/>
      <c r="D62" s="91"/>
      <c r="E62" s="39"/>
      <c r="F62" s="39"/>
      <c r="G62" s="39"/>
      <c r="H62" s="39"/>
      <c r="I62" s="39"/>
      <c r="J62" s="39"/>
      <c r="K62" s="39"/>
      <c r="L62" s="39"/>
      <c r="M62" s="39"/>
      <c r="N62" s="39"/>
      <c r="O62" s="39"/>
      <c r="P62" s="39"/>
      <c r="Q62" s="39"/>
      <c r="R62" s="39"/>
      <c r="S62" s="39"/>
      <c r="T62" s="39"/>
      <c r="U62" s="39"/>
      <c r="V62" s="39"/>
      <c r="W62" s="39"/>
      <c r="X62" s="39"/>
      <c r="Y62" s="39"/>
      <c r="Z62" s="185"/>
    </row>
    <row r="63" spans="1:26" ht="12.75" customHeight="1" x14ac:dyDescent="0.2">
      <c r="A63" s="90"/>
      <c r="B63" s="90"/>
      <c r="C63" s="39"/>
      <c r="D63" s="91"/>
      <c r="E63" s="39"/>
      <c r="F63" s="39"/>
      <c r="G63" s="39"/>
      <c r="H63" s="39"/>
      <c r="I63" s="39"/>
      <c r="J63" s="39"/>
      <c r="K63" s="39"/>
      <c r="L63" s="39"/>
      <c r="M63" s="39"/>
      <c r="N63" s="39"/>
      <c r="O63" s="39"/>
      <c r="P63" s="39"/>
      <c r="Q63" s="39"/>
      <c r="R63" s="39"/>
      <c r="S63" s="39"/>
      <c r="T63" s="39"/>
      <c r="U63" s="39"/>
      <c r="V63" s="39"/>
      <c r="W63" s="39"/>
      <c r="X63" s="39"/>
      <c r="Y63" s="39"/>
      <c r="Z63" s="185"/>
    </row>
    <row r="64" spans="1:26" ht="12.75" customHeight="1" x14ac:dyDescent="0.2">
      <c r="A64" s="90"/>
      <c r="B64" s="90"/>
      <c r="C64" s="39"/>
      <c r="D64" s="91"/>
      <c r="E64" s="39"/>
      <c r="F64" s="39"/>
      <c r="G64" s="39"/>
      <c r="H64" s="39"/>
      <c r="I64" s="39"/>
      <c r="J64" s="39"/>
      <c r="K64" s="39"/>
      <c r="L64" s="39"/>
      <c r="M64" s="39"/>
      <c r="N64" s="39"/>
      <c r="O64" s="39"/>
      <c r="P64" s="39"/>
      <c r="Q64" s="39"/>
      <c r="R64" s="39"/>
      <c r="S64" s="39"/>
      <c r="T64" s="39"/>
      <c r="U64" s="39"/>
      <c r="V64" s="39"/>
      <c r="W64" s="39"/>
      <c r="X64" s="39"/>
      <c r="Y64" s="39"/>
      <c r="Z64" s="185"/>
    </row>
    <row r="65" spans="1:26" ht="12.75" customHeight="1" x14ac:dyDescent="0.2">
      <c r="A65" s="90"/>
      <c r="B65" s="90"/>
      <c r="C65" s="39"/>
      <c r="D65" s="91"/>
      <c r="E65" s="39"/>
      <c r="F65" s="39"/>
      <c r="G65" s="39"/>
      <c r="H65" s="39"/>
      <c r="I65" s="39"/>
      <c r="J65" s="39"/>
      <c r="K65" s="39"/>
      <c r="L65" s="39"/>
      <c r="M65" s="39"/>
      <c r="N65" s="39"/>
      <c r="O65" s="39"/>
      <c r="P65" s="39"/>
      <c r="Q65" s="39"/>
      <c r="R65" s="39"/>
      <c r="S65" s="39"/>
      <c r="T65" s="39"/>
      <c r="U65" s="39"/>
      <c r="V65" s="39"/>
      <c r="W65" s="39"/>
      <c r="X65" s="39"/>
      <c r="Y65" s="39"/>
      <c r="Z65" s="185"/>
    </row>
    <row r="66" spans="1:26" ht="12.75" customHeight="1" x14ac:dyDescent="0.2">
      <c r="A66" s="90"/>
      <c r="B66" s="90"/>
      <c r="C66" s="39"/>
      <c r="D66" s="91"/>
      <c r="E66" s="39"/>
      <c r="F66" s="39"/>
      <c r="G66" s="39"/>
      <c r="H66" s="39"/>
      <c r="I66" s="39"/>
      <c r="J66" s="39"/>
      <c r="K66" s="39"/>
      <c r="L66" s="39"/>
      <c r="M66" s="39"/>
      <c r="N66" s="39"/>
      <c r="O66" s="39"/>
      <c r="P66" s="39"/>
      <c r="Q66" s="39"/>
      <c r="R66" s="39"/>
      <c r="S66" s="39"/>
      <c r="T66" s="39"/>
      <c r="U66" s="39"/>
      <c r="V66" s="39"/>
      <c r="W66" s="39"/>
      <c r="X66" s="39"/>
      <c r="Y66" s="39"/>
      <c r="Z66" s="185"/>
    </row>
    <row r="67" spans="1:26" ht="12.75" customHeight="1" x14ac:dyDescent="0.2">
      <c r="A67" s="90"/>
      <c r="B67" s="90"/>
      <c r="C67" s="39"/>
      <c r="D67" s="91"/>
      <c r="E67" s="39"/>
      <c r="F67" s="39"/>
      <c r="G67" s="39"/>
      <c r="H67" s="39"/>
      <c r="I67" s="39"/>
      <c r="J67" s="39"/>
      <c r="K67" s="39"/>
      <c r="L67" s="39"/>
      <c r="M67" s="39"/>
      <c r="N67" s="39"/>
      <c r="O67" s="39"/>
      <c r="P67" s="39"/>
      <c r="Q67" s="39"/>
      <c r="R67" s="39"/>
      <c r="S67" s="39"/>
      <c r="T67" s="39"/>
      <c r="U67" s="39"/>
      <c r="V67" s="39"/>
      <c r="W67" s="39"/>
      <c r="X67" s="39"/>
      <c r="Y67" s="39"/>
      <c r="Z67" s="185"/>
    </row>
    <row r="68" spans="1:26" ht="12.75" customHeight="1" x14ac:dyDescent="0.2">
      <c r="A68" s="90"/>
      <c r="B68" s="90"/>
      <c r="C68" s="39"/>
      <c r="D68" s="91"/>
      <c r="E68" s="39"/>
      <c r="F68" s="39"/>
      <c r="G68" s="39"/>
      <c r="H68" s="39"/>
      <c r="I68" s="39"/>
      <c r="J68" s="39"/>
      <c r="K68" s="39"/>
      <c r="L68" s="39"/>
      <c r="M68" s="39"/>
      <c r="N68" s="39"/>
      <c r="O68" s="39"/>
      <c r="P68" s="39"/>
      <c r="Q68" s="39"/>
      <c r="R68" s="39"/>
      <c r="S68" s="39"/>
      <c r="T68" s="39"/>
      <c r="U68" s="39"/>
      <c r="V68" s="39"/>
      <c r="W68" s="39"/>
      <c r="X68" s="39"/>
      <c r="Y68" s="39"/>
      <c r="Z68" s="185"/>
    </row>
    <row r="69" spans="1:26" ht="12.75" customHeight="1" x14ac:dyDescent="0.2">
      <c r="A69" s="90"/>
      <c r="B69" s="90"/>
      <c r="C69" s="39"/>
      <c r="D69" s="91"/>
      <c r="E69" s="39"/>
      <c r="F69" s="39"/>
      <c r="G69" s="39"/>
      <c r="H69" s="39"/>
      <c r="I69" s="39"/>
      <c r="J69" s="39"/>
      <c r="K69" s="39"/>
      <c r="L69" s="39"/>
      <c r="M69" s="39"/>
      <c r="N69" s="39"/>
      <c r="O69" s="39"/>
      <c r="P69" s="39"/>
      <c r="Q69" s="39"/>
      <c r="R69" s="39"/>
      <c r="S69" s="39"/>
      <c r="T69" s="39"/>
      <c r="U69" s="39"/>
      <c r="V69" s="39"/>
      <c r="W69" s="39"/>
      <c r="X69" s="39"/>
      <c r="Y69" s="39"/>
      <c r="Z69" s="185"/>
    </row>
    <row r="70" spans="1:26" ht="12.75" customHeight="1" x14ac:dyDescent="0.2">
      <c r="A70" s="90"/>
      <c r="B70" s="90"/>
      <c r="C70" s="39"/>
      <c r="D70" s="91"/>
      <c r="E70" s="39"/>
      <c r="F70" s="39"/>
      <c r="G70" s="39"/>
      <c r="H70" s="39"/>
      <c r="I70" s="39"/>
      <c r="J70" s="39"/>
      <c r="K70" s="39"/>
      <c r="L70" s="39"/>
      <c r="M70" s="39"/>
      <c r="N70" s="39"/>
      <c r="O70" s="39"/>
      <c r="P70" s="39"/>
      <c r="Q70" s="39"/>
      <c r="R70" s="39"/>
      <c r="S70" s="39"/>
      <c r="T70" s="39"/>
      <c r="U70" s="39"/>
      <c r="V70" s="39"/>
      <c r="W70" s="39"/>
      <c r="X70" s="39"/>
      <c r="Y70" s="39"/>
      <c r="Z70" s="185"/>
    </row>
    <row r="71" spans="1:26" ht="12.75" customHeight="1" x14ac:dyDescent="0.2">
      <c r="A71" s="90"/>
      <c r="B71" s="90"/>
      <c r="C71" s="39"/>
      <c r="D71" s="91"/>
      <c r="E71" s="39"/>
      <c r="F71" s="39"/>
      <c r="G71" s="39"/>
      <c r="H71" s="39"/>
      <c r="I71" s="39"/>
      <c r="J71" s="39"/>
      <c r="K71" s="39"/>
      <c r="L71" s="39"/>
      <c r="M71" s="39"/>
      <c r="N71" s="39"/>
      <c r="O71" s="39"/>
      <c r="P71" s="39"/>
      <c r="Q71" s="39"/>
      <c r="R71" s="39"/>
      <c r="S71" s="39"/>
      <c r="T71" s="39"/>
      <c r="U71" s="39"/>
      <c r="V71" s="39"/>
      <c r="W71" s="39"/>
      <c r="X71" s="39"/>
      <c r="Y71" s="39"/>
      <c r="Z71" s="185"/>
    </row>
    <row r="72" spans="1:26" ht="12.75" customHeight="1" x14ac:dyDescent="0.2">
      <c r="A72" s="90"/>
      <c r="B72" s="90"/>
      <c r="C72" s="39"/>
      <c r="D72" s="91"/>
      <c r="E72" s="39"/>
      <c r="F72" s="39"/>
      <c r="G72" s="39"/>
      <c r="H72" s="39"/>
      <c r="I72" s="39"/>
      <c r="J72" s="39"/>
      <c r="K72" s="39"/>
      <c r="L72" s="39"/>
      <c r="M72" s="39"/>
      <c r="N72" s="39"/>
      <c r="O72" s="39"/>
      <c r="P72" s="39"/>
      <c r="Q72" s="39"/>
      <c r="R72" s="39"/>
      <c r="S72" s="39"/>
      <c r="T72" s="39"/>
      <c r="U72" s="39"/>
      <c r="V72" s="39"/>
      <c r="W72" s="39"/>
      <c r="X72" s="39"/>
      <c r="Y72" s="39"/>
      <c r="Z72" s="185"/>
    </row>
    <row r="73" spans="1:26" ht="12.75" customHeight="1" x14ac:dyDescent="0.2">
      <c r="A73" s="90"/>
      <c r="B73" s="90"/>
      <c r="C73" s="39"/>
      <c r="D73" s="91"/>
      <c r="E73" s="39"/>
      <c r="F73" s="39"/>
      <c r="G73" s="39"/>
      <c r="H73" s="39"/>
      <c r="I73" s="39"/>
      <c r="J73" s="39"/>
      <c r="K73" s="39"/>
      <c r="L73" s="39"/>
      <c r="M73" s="39"/>
      <c r="N73" s="39"/>
      <c r="O73" s="39"/>
      <c r="P73" s="39"/>
      <c r="Q73" s="39"/>
      <c r="R73" s="39"/>
      <c r="S73" s="39"/>
      <c r="T73" s="39"/>
      <c r="U73" s="39"/>
      <c r="V73" s="39"/>
      <c r="W73" s="39"/>
      <c r="X73" s="39"/>
      <c r="Y73" s="39"/>
      <c r="Z73" s="185"/>
    </row>
    <row r="74" spans="1:26" ht="12.75" customHeight="1" x14ac:dyDescent="0.2">
      <c r="A74" s="90"/>
      <c r="B74" s="90"/>
      <c r="C74" s="39"/>
      <c r="D74" s="91"/>
      <c r="E74" s="39"/>
      <c r="F74" s="39"/>
      <c r="G74" s="39"/>
      <c r="H74" s="39"/>
      <c r="I74" s="39"/>
      <c r="J74" s="39"/>
      <c r="K74" s="39"/>
      <c r="L74" s="39"/>
      <c r="M74" s="39"/>
      <c r="N74" s="39"/>
      <c r="O74" s="39"/>
      <c r="P74" s="39"/>
      <c r="Q74" s="39"/>
      <c r="R74" s="39"/>
      <c r="S74" s="39"/>
      <c r="T74" s="39"/>
      <c r="U74" s="39"/>
      <c r="V74" s="39"/>
      <c r="W74" s="39"/>
      <c r="X74" s="39"/>
      <c r="Y74" s="39"/>
      <c r="Z74" s="185"/>
    </row>
    <row r="75" spans="1:26" ht="12.75" customHeight="1" x14ac:dyDescent="0.2">
      <c r="A75" s="90"/>
      <c r="B75" s="90"/>
      <c r="C75" s="39"/>
      <c r="D75" s="91"/>
      <c r="E75" s="39"/>
      <c r="F75" s="39"/>
      <c r="G75" s="39"/>
      <c r="H75" s="39"/>
      <c r="I75" s="39"/>
      <c r="J75" s="39"/>
      <c r="K75" s="39"/>
      <c r="L75" s="39"/>
      <c r="M75" s="39"/>
      <c r="N75" s="39"/>
      <c r="O75" s="39"/>
      <c r="P75" s="39"/>
      <c r="Q75" s="39"/>
      <c r="R75" s="39"/>
      <c r="S75" s="39"/>
      <c r="T75" s="39"/>
      <c r="U75" s="39"/>
      <c r="V75" s="39"/>
      <c r="W75" s="39"/>
      <c r="X75" s="39"/>
      <c r="Y75" s="39"/>
      <c r="Z75" s="185"/>
    </row>
    <row r="76" spans="1:26" ht="12.75" customHeight="1" x14ac:dyDescent="0.2">
      <c r="A76" s="90"/>
      <c r="B76" s="90"/>
      <c r="C76" s="39"/>
      <c r="D76" s="91"/>
      <c r="E76" s="39"/>
      <c r="F76" s="39"/>
      <c r="G76" s="39"/>
      <c r="H76" s="39"/>
      <c r="I76" s="39"/>
      <c r="J76" s="39"/>
      <c r="K76" s="39"/>
      <c r="L76" s="39"/>
      <c r="M76" s="39"/>
      <c r="N76" s="39"/>
      <c r="O76" s="39"/>
      <c r="P76" s="39"/>
      <c r="Q76" s="39"/>
      <c r="R76" s="39"/>
      <c r="S76" s="39"/>
      <c r="T76" s="39"/>
      <c r="U76" s="39"/>
      <c r="V76" s="39"/>
      <c r="W76" s="39"/>
      <c r="X76" s="39"/>
      <c r="Y76" s="39"/>
      <c r="Z76" s="185"/>
    </row>
    <row r="77" spans="1:26" ht="12.75" customHeight="1" x14ac:dyDescent="0.2">
      <c r="A77" s="90"/>
      <c r="B77" s="90"/>
      <c r="C77" s="39"/>
      <c r="D77" s="91"/>
      <c r="E77" s="39"/>
      <c r="F77" s="39"/>
      <c r="G77" s="39"/>
      <c r="H77" s="39"/>
      <c r="I77" s="39"/>
      <c r="J77" s="39"/>
      <c r="K77" s="39"/>
      <c r="L77" s="39"/>
      <c r="M77" s="39"/>
      <c r="N77" s="39"/>
      <c r="O77" s="39"/>
      <c r="P77" s="39"/>
      <c r="Q77" s="39"/>
      <c r="R77" s="39"/>
      <c r="S77" s="39"/>
      <c r="T77" s="39"/>
      <c r="U77" s="39"/>
      <c r="V77" s="39"/>
      <c r="W77" s="39"/>
      <c r="X77" s="39"/>
      <c r="Y77" s="39"/>
      <c r="Z77" s="185"/>
    </row>
    <row r="78" spans="1:26" ht="12.75" customHeight="1" x14ac:dyDescent="0.2">
      <c r="A78" s="90"/>
      <c r="B78" s="90"/>
      <c r="C78" s="39"/>
      <c r="D78" s="91"/>
      <c r="E78" s="39"/>
      <c r="F78" s="39"/>
      <c r="G78" s="39"/>
      <c r="H78" s="39"/>
      <c r="I78" s="39"/>
      <c r="J78" s="39"/>
      <c r="K78" s="39"/>
      <c r="L78" s="39"/>
      <c r="M78" s="39"/>
      <c r="N78" s="39"/>
      <c r="O78" s="39"/>
      <c r="P78" s="39"/>
      <c r="Q78" s="39"/>
      <c r="R78" s="39"/>
      <c r="S78" s="39"/>
      <c r="T78" s="39"/>
      <c r="U78" s="39"/>
      <c r="V78" s="39"/>
      <c r="W78" s="39"/>
      <c r="X78" s="39"/>
      <c r="Y78" s="39"/>
      <c r="Z78" s="185"/>
    </row>
    <row r="79" spans="1:26" ht="12.75" customHeight="1" x14ac:dyDescent="0.2">
      <c r="A79" s="90"/>
      <c r="B79" s="90"/>
      <c r="C79" s="39"/>
      <c r="D79" s="91"/>
      <c r="E79" s="39"/>
      <c r="F79" s="39"/>
      <c r="G79" s="39"/>
      <c r="H79" s="39"/>
      <c r="I79" s="39"/>
      <c r="J79" s="39"/>
      <c r="K79" s="39"/>
      <c r="L79" s="39"/>
      <c r="M79" s="39"/>
      <c r="N79" s="39"/>
      <c r="O79" s="39"/>
      <c r="P79" s="39"/>
      <c r="Q79" s="39"/>
      <c r="R79" s="39"/>
      <c r="S79" s="39"/>
      <c r="T79" s="39"/>
      <c r="U79" s="39"/>
      <c r="V79" s="39"/>
      <c r="W79" s="39"/>
      <c r="X79" s="39"/>
      <c r="Y79" s="39"/>
      <c r="Z79" s="185"/>
    </row>
    <row r="80" spans="1:26" ht="12.75" customHeight="1" x14ac:dyDescent="0.2">
      <c r="A80" s="90"/>
      <c r="B80" s="90"/>
      <c r="C80" s="39"/>
      <c r="D80" s="91"/>
      <c r="E80" s="39"/>
      <c r="F80" s="39"/>
      <c r="G80" s="39"/>
      <c r="H80" s="39"/>
      <c r="I80" s="39"/>
      <c r="J80" s="39"/>
      <c r="K80" s="39"/>
      <c r="L80" s="39"/>
      <c r="M80" s="39"/>
      <c r="N80" s="39"/>
      <c r="O80" s="39"/>
      <c r="P80" s="39"/>
      <c r="Q80" s="39"/>
      <c r="R80" s="39"/>
      <c r="S80" s="39"/>
      <c r="T80" s="39"/>
      <c r="U80" s="39"/>
      <c r="V80" s="39"/>
      <c r="W80" s="39"/>
      <c r="X80" s="39"/>
      <c r="Y80" s="39"/>
      <c r="Z80" s="185"/>
    </row>
    <row r="81" spans="1:26" ht="12.75" customHeight="1" x14ac:dyDescent="0.2">
      <c r="A81" s="90"/>
      <c r="B81" s="90"/>
      <c r="C81" s="39"/>
      <c r="D81" s="91"/>
      <c r="E81" s="39"/>
      <c r="F81" s="39"/>
      <c r="G81" s="39"/>
      <c r="H81" s="39"/>
      <c r="I81" s="39"/>
      <c r="J81" s="39"/>
      <c r="K81" s="39"/>
      <c r="L81" s="39"/>
      <c r="M81" s="39"/>
      <c r="N81" s="39"/>
      <c r="O81" s="39"/>
      <c r="P81" s="39"/>
      <c r="Q81" s="39"/>
      <c r="R81" s="39"/>
      <c r="S81" s="39"/>
      <c r="T81" s="39"/>
      <c r="U81" s="39"/>
      <c r="V81" s="39"/>
      <c r="W81" s="39"/>
      <c r="X81" s="39"/>
      <c r="Y81" s="39"/>
      <c r="Z81" s="185"/>
    </row>
    <row r="82" spans="1:26" ht="12.75" customHeight="1" x14ac:dyDescent="0.2">
      <c r="A82" s="90"/>
      <c r="B82" s="90"/>
      <c r="C82" s="39"/>
      <c r="D82" s="91"/>
      <c r="E82" s="39"/>
      <c r="F82" s="39"/>
      <c r="G82" s="39"/>
      <c r="H82" s="39"/>
      <c r="I82" s="39"/>
      <c r="J82" s="39"/>
      <c r="K82" s="39"/>
      <c r="L82" s="39"/>
      <c r="M82" s="39"/>
      <c r="N82" s="39"/>
      <c r="O82" s="39"/>
      <c r="P82" s="39"/>
      <c r="Q82" s="39"/>
      <c r="R82" s="39"/>
      <c r="S82" s="39"/>
      <c r="T82" s="39"/>
      <c r="U82" s="39"/>
      <c r="V82" s="39"/>
      <c r="W82" s="39"/>
      <c r="X82" s="39"/>
      <c r="Y82" s="39"/>
      <c r="Z82" s="185"/>
    </row>
    <row r="83" spans="1:26" ht="12.75" customHeight="1" x14ac:dyDescent="0.2">
      <c r="A83" s="90"/>
      <c r="B83" s="90"/>
      <c r="C83" s="39"/>
      <c r="D83" s="91"/>
      <c r="E83" s="39"/>
      <c r="F83" s="39"/>
      <c r="G83" s="39"/>
      <c r="H83" s="39"/>
      <c r="I83" s="39"/>
      <c r="J83" s="39"/>
      <c r="K83" s="39"/>
      <c r="L83" s="39"/>
      <c r="M83" s="39"/>
      <c r="N83" s="39"/>
      <c r="O83" s="39"/>
      <c r="P83" s="39"/>
      <c r="Q83" s="39"/>
      <c r="R83" s="39"/>
      <c r="S83" s="39"/>
      <c r="T83" s="39"/>
      <c r="U83" s="39"/>
      <c r="V83" s="39"/>
      <c r="W83" s="39"/>
      <c r="X83" s="39"/>
      <c r="Y83" s="39"/>
      <c r="Z83" s="185"/>
    </row>
    <row r="84" spans="1:26" ht="12.75" customHeight="1" x14ac:dyDescent="0.2">
      <c r="A84" s="90"/>
      <c r="B84" s="90"/>
      <c r="C84" s="39"/>
      <c r="D84" s="91"/>
      <c r="E84" s="39"/>
      <c r="F84" s="39"/>
      <c r="G84" s="39"/>
      <c r="H84" s="39"/>
      <c r="I84" s="39"/>
      <c r="J84" s="39"/>
      <c r="K84" s="39"/>
      <c r="L84" s="39"/>
      <c r="M84" s="39"/>
      <c r="N84" s="39"/>
      <c r="O84" s="39"/>
      <c r="P84" s="39"/>
      <c r="Q84" s="39"/>
      <c r="R84" s="39"/>
      <c r="S84" s="39"/>
      <c r="T84" s="39"/>
      <c r="U84" s="39"/>
      <c r="V84" s="39"/>
      <c r="W84" s="39"/>
      <c r="X84" s="39"/>
      <c r="Y84" s="39"/>
      <c r="Z84" s="185"/>
    </row>
    <row r="85" spans="1:26" ht="12.75" customHeight="1" x14ac:dyDescent="0.2">
      <c r="A85" s="90"/>
      <c r="B85" s="90"/>
      <c r="C85" s="39"/>
      <c r="D85" s="91"/>
      <c r="E85" s="39"/>
      <c r="F85" s="39"/>
      <c r="G85" s="39"/>
      <c r="H85" s="39"/>
      <c r="I85" s="39"/>
      <c r="J85" s="39"/>
      <c r="K85" s="39"/>
      <c r="L85" s="39"/>
      <c r="M85" s="39"/>
      <c r="N85" s="39"/>
      <c r="O85" s="39"/>
      <c r="P85" s="39"/>
      <c r="Q85" s="39"/>
      <c r="R85" s="39"/>
      <c r="S85" s="39"/>
      <c r="T85" s="39"/>
      <c r="U85" s="39"/>
      <c r="V85" s="39"/>
      <c r="W85" s="39"/>
      <c r="X85" s="39"/>
      <c r="Y85" s="39"/>
      <c r="Z85" s="185"/>
    </row>
    <row r="86" spans="1:26" ht="12.75" customHeight="1" x14ac:dyDescent="0.2">
      <c r="A86" s="90"/>
      <c r="B86" s="90"/>
      <c r="C86" s="39"/>
      <c r="D86" s="91"/>
      <c r="E86" s="39"/>
      <c r="F86" s="39"/>
      <c r="G86" s="39"/>
      <c r="H86" s="39"/>
      <c r="I86" s="39"/>
      <c r="J86" s="39"/>
      <c r="K86" s="39"/>
      <c r="L86" s="39"/>
      <c r="M86" s="39"/>
      <c r="N86" s="39"/>
      <c r="O86" s="39"/>
      <c r="P86" s="39"/>
      <c r="Q86" s="39"/>
      <c r="R86" s="39"/>
      <c r="S86" s="39"/>
      <c r="T86" s="39"/>
      <c r="U86" s="39"/>
      <c r="V86" s="39"/>
      <c r="W86" s="39"/>
      <c r="X86" s="39"/>
      <c r="Y86" s="39"/>
      <c r="Z86" s="185"/>
    </row>
    <row r="87" spans="1:26" ht="12.75" customHeight="1" x14ac:dyDescent="0.2">
      <c r="A87" s="90"/>
      <c r="B87" s="90"/>
      <c r="C87" s="39"/>
      <c r="D87" s="91"/>
      <c r="E87" s="39"/>
      <c r="F87" s="39"/>
      <c r="G87" s="39"/>
      <c r="H87" s="39"/>
      <c r="I87" s="39"/>
      <c r="J87" s="39"/>
      <c r="K87" s="39"/>
      <c r="L87" s="39"/>
      <c r="M87" s="39"/>
      <c r="N87" s="39"/>
      <c r="O87" s="39"/>
      <c r="P87" s="39"/>
      <c r="Q87" s="39"/>
      <c r="R87" s="39"/>
      <c r="S87" s="39"/>
      <c r="T87" s="39"/>
      <c r="U87" s="39"/>
      <c r="V87" s="39"/>
      <c r="W87" s="39"/>
      <c r="X87" s="39"/>
      <c r="Y87" s="39"/>
      <c r="Z87" s="185"/>
    </row>
    <row r="88" spans="1:26" ht="12.75" customHeight="1" x14ac:dyDescent="0.2">
      <c r="A88" s="90"/>
      <c r="B88" s="90"/>
      <c r="C88" s="39"/>
      <c r="D88" s="91"/>
      <c r="E88" s="39"/>
      <c r="F88" s="39"/>
      <c r="G88" s="39"/>
      <c r="H88" s="39"/>
      <c r="I88" s="39"/>
      <c r="J88" s="39"/>
      <c r="K88" s="39"/>
      <c r="L88" s="39"/>
      <c r="M88" s="39"/>
      <c r="N88" s="39"/>
      <c r="O88" s="39"/>
      <c r="P88" s="39"/>
      <c r="Q88" s="39"/>
      <c r="R88" s="39"/>
      <c r="S88" s="39"/>
      <c r="T88" s="39"/>
      <c r="U88" s="39"/>
      <c r="V88" s="39"/>
      <c r="W88" s="39"/>
      <c r="X88" s="39"/>
      <c r="Y88" s="39"/>
      <c r="Z88" s="185"/>
    </row>
    <row r="89" spans="1:26" ht="12.75" customHeight="1" x14ac:dyDescent="0.2">
      <c r="A89" s="90"/>
      <c r="B89" s="90"/>
      <c r="C89" s="39"/>
      <c r="D89" s="91"/>
      <c r="E89" s="39"/>
      <c r="F89" s="39"/>
      <c r="G89" s="39"/>
      <c r="H89" s="39"/>
      <c r="I89" s="39"/>
      <c r="J89" s="39"/>
      <c r="K89" s="39"/>
      <c r="L89" s="39"/>
      <c r="M89" s="39"/>
      <c r="N89" s="39"/>
      <c r="O89" s="39"/>
      <c r="P89" s="39"/>
      <c r="Q89" s="39"/>
      <c r="R89" s="39"/>
      <c r="S89" s="39"/>
      <c r="T89" s="39"/>
      <c r="U89" s="39"/>
      <c r="V89" s="39"/>
      <c r="W89" s="39"/>
      <c r="X89" s="39"/>
      <c r="Y89" s="39"/>
      <c r="Z89" s="185"/>
    </row>
    <row r="90" spans="1:26" ht="12.75" customHeight="1" x14ac:dyDescent="0.2">
      <c r="A90" s="90"/>
      <c r="B90" s="90"/>
      <c r="C90" s="39"/>
      <c r="D90" s="91"/>
      <c r="E90" s="39"/>
      <c r="F90" s="39"/>
      <c r="G90" s="39"/>
      <c r="H90" s="39"/>
      <c r="I90" s="39"/>
      <c r="J90" s="39"/>
      <c r="K90" s="39"/>
      <c r="L90" s="39"/>
      <c r="M90" s="39"/>
      <c r="N90" s="39"/>
      <c r="O90" s="39"/>
      <c r="P90" s="39"/>
      <c r="Q90" s="39"/>
      <c r="R90" s="39"/>
      <c r="S90" s="39"/>
      <c r="T90" s="39"/>
      <c r="U90" s="39"/>
      <c r="V90" s="39"/>
      <c r="W90" s="39"/>
      <c r="X90" s="39"/>
      <c r="Y90" s="39"/>
      <c r="Z90" s="185"/>
    </row>
    <row r="91" spans="1:26" ht="12.75" customHeight="1" x14ac:dyDescent="0.2">
      <c r="A91" s="90"/>
      <c r="B91" s="90"/>
      <c r="C91" s="39"/>
      <c r="D91" s="91"/>
      <c r="E91" s="39"/>
      <c r="F91" s="39"/>
      <c r="G91" s="39"/>
      <c r="H91" s="39"/>
      <c r="I91" s="39"/>
      <c r="J91" s="39"/>
      <c r="K91" s="39"/>
      <c r="L91" s="39"/>
      <c r="M91" s="39"/>
      <c r="N91" s="39"/>
      <c r="O91" s="39"/>
      <c r="P91" s="39"/>
      <c r="Q91" s="39"/>
      <c r="R91" s="39"/>
      <c r="S91" s="39"/>
      <c r="T91" s="39"/>
      <c r="U91" s="39"/>
      <c r="V91" s="39"/>
      <c r="W91" s="39"/>
      <c r="X91" s="39"/>
      <c r="Y91" s="39"/>
      <c r="Z91" s="185"/>
    </row>
    <row r="92" spans="1:26" ht="12.75" customHeight="1" x14ac:dyDescent="0.2">
      <c r="A92" s="90"/>
      <c r="B92" s="90"/>
      <c r="C92" s="39"/>
      <c r="D92" s="91"/>
      <c r="E92" s="39"/>
      <c r="F92" s="39"/>
      <c r="G92" s="39"/>
      <c r="H92" s="39"/>
      <c r="I92" s="39"/>
      <c r="J92" s="39"/>
      <c r="K92" s="39"/>
      <c r="L92" s="39"/>
      <c r="M92" s="39"/>
      <c r="N92" s="39"/>
      <c r="O92" s="39"/>
      <c r="P92" s="39"/>
      <c r="Q92" s="39"/>
      <c r="R92" s="39"/>
      <c r="S92" s="39"/>
      <c r="T92" s="39"/>
      <c r="U92" s="39"/>
      <c r="V92" s="39"/>
      <c r="W92" s="39"/>
      <c r="X92" s="39"/>
      <c r="Y92" s="39"/>
      <c r="Z92" s="185"/>
    </row>
    <row r="93" spans="1:26" ht="12.75" customHeight="1" x14ac:dyDescent="0.2">
      <c r="A93" s="90"/>
      <c r="B93" s="90"/>
      <c r="C93" s="39"/>
      <c r="D93" s="91"/>
      <c r="E93" s="39"/>
      <c r="F93" s="39"/>
      <c r="G93" s="39"/>
      <c r="H93" s="39"/>
      <c r="I93" s="39"/>
      <c r="J93" s="39"/>
      <c r="K93" s="39"/>
      <c r="L93" s="39"/>
      <c r="M93" s="39"/>
      <c r="N93" s="39"/>
      <c r="O93" s="39"/>
      <c r="P93" s="39"/>
      <c r="Q93" s="39"/>
      <c r="R93" s="39"/>
      <c r="S93" s="39"/>
      <c r="T93" s="39"/>
      <c r="U93" s="39"/>
      <c r="V93" s="39"/>
      <c r="W93" s="39"/>
      <c r="X93" s="39"/>
      <c r="Y93" s="39"/>
      <c r="Z93" s="185"/>
    </row>
    <row r="94" spans="1:26" ht="12.75" customHeight="1" x14ac:dyDescent="0.2">
      <c r="A94" s="90"/>
      <c r="B94" s="90"/>
      <c r="C94" s="39"/>
      <c r="D94" s="91"/>
      <c r="E94" s="39"/>
      <c r="F94" s="39"/>
      <c r="G94" s="39"/>
      <c r="H94" s="39"/>
      <c r="I94" s="39"/>
      <c r="J94" s="39"/>
      <c r="K94" s="39"/>
      <c r="L94" s="39"/>
      <c r="M94" s="39"/>
      <c r="N94" s="39"/>
      <c r="O94" s="39"/>
      <c r="P94" s="39"/>
      <c r="Q94" s="39"/>
      <c r="R94" s="39"/>
      <c r="S94" s="39"/>
      <c r="T94" s="39"/>
      <c r="U94" s="39"/>
      <c r="V94" s="39"/>
      <c r="W94" s="39"/>
      <c r="X94" s="39"/>
      <c r="Y94" s="39"/>
      <c r="Z94" s="185"/>
    </row>
    <row r="95" spans="1:26" ht="12.75" customHeight="1" x14ac:dyDescent="0.2">
      <c r="A95" s="90"/>
      <c r="B95" s="90"/>
      <c r="C95" s="39"/>
      <c r="D95" s="91"/>
      <c r="E95" s="39"/>
      <c r="F95" s="39"/>
      <c r="G95" s="39"/>
      <c r="H95" s="39"/>
      <c r="I95" s="39"/>
      <c r="J95" s="39"/>
      <c r="K95" s="39"/>
      <c r="L95" s="39"/>
      <c r="M95" s="39"/>
      <c r="N95" s="39"/>
      <c r="O95" s="39"/>
      <c r="P95" s="39"/>
      <c r="Q95" s="39"/>
      <c r="R95" s="39"/>
      <c r="S95" s="39"/>
      <c r="T95" s="39"/>
      <c r="U95" s="39"/>
      <c r="V95" s="39"/>
      <c r="W95" s="39"/>
      <c r="X95" s="39"/>
      <c r="Y95" s="39"/>
      <c r="Z95" s="185"/>
    </row>
    <row r="96" spans="1:26" ht="12.75" customHeight="1" x14ac:dyDescent="0.2">
      <c r="A96" s="90"/>
      <c r="B96" s="90"/>
      <c r="C96" s="39"/>
      <c r="D96" s="91"/>
      <c r="E96" s="39"/>
      <c r="F96" s="39"/>
      <c r="G96" s="39"/>
      <c r="H96" s="39"/>
      <c r="I96" s="39"/>
      <c r="J96" s="39"/>
      <c r="K96" s="39"/>
      <c r="L96" s="39"/>
      <c r="M96" s="39"/>
      <c r="N96" s="39"/>
      <c r="O96" s="39"/>
      <c r="P96" s="39"/>
      <c r="Q96" s="39"/>
      <c r="R96" s="39"/>
      <c r="S96" s="39"/>
      <c r="T96" s="39"/>
      <c r="U96" s="39"/>
      <c r="V96" s="39"/>
      <c r="W96" s="39"/>
      <c r="X96" s="39"/>
      <c r="Y96" s="39"/>
      <c r="Z96" s="185"/>
    </row>
    <row r="97" spans="1:26" ht="12.75" customHeight="1" x14ac:dyDescent="0.2">
      <c r="A97" s="90"/>
      <c r="B97" s="90"/>
      <c r="C97" s="39"/>
      <c r="D97" s="91"/>
      <c r="E97" s="39"/>
      <c r="F97" s="39"/>
      <c r="G97" s="39"/>
      <c r="H97" s="39"/>
      <c r="I97" s="39"/>
      <c r="J97" s="39"/>
      <c r="K97" s="39"/>
      <c r="L97" s="39"/>
      <c r="M97" s="39"/>
      <c r="N97" s="39"/>
      <c r="O97" s="39"/>
      <c r="P97" s="39"/>
      <c r="Q97" s="39"/>
      <c r="R97" s="39"/>
      <c r="S97" s="39"/>
      <c r="T97" s="39"/>
      <c r="U97" s="39"/>
      <c r="V97" s="39"/>
      <c r="W97" s="39"/>
      <c r="X97" s="39"/>
      <c r="Y97" s="39"/>
      <c r="Z97" s="185"/>
    </row>
    <row r="98" spans="1:26" ht="12.75" customHeight="1" x14ac:dyDescent="0.2">
      <c r="A98" s="90"/>
      <c r="B98" s="90"/>
      <c r="C98" s="39"/>
      <c r="D98" s="91"/>
      <c r="E98" s="39"/>
      <c r="F98" s="39"/>
      <c r="G98" s="39"/>
      <c r="H98" s="39"/>
      <c r="I98" s="39"/>
      <c r="J98" s="39"/>
      <c r="K98" s="39"/>
      <c r="L98" s="39"/>
      <c r="M98" s="39"/>
      <c r="N98" s="39"/>
      <c r="O98" s="39"/>
      <c r="P98" s="39"/>
      <c r="Q98" s="39"/>
      <c r="R98" s="39"/>
      <c r="S98" s="39"/>
      <c r="T98" s="39"/>
      <c r="U98" s="39"/>
      <c r="V98" s="39"/>
      <c r="W98" s="39"/>
      <c r="X98" s="39"/>
      <c r="Y98" s="39"/>
      <c r="Z98" s="185"/>
    </row>
    <row r="99" spans="1:26" ht="12.75" customHeight="1" x14ac:dyDescent="0.2">
      <c r="A99" s="90"/>
      <c r="B99" s="90"/>
      <c r="C99" s="39"/>
      <c r="D99" s="91"/>
      <c r="E99" s="39"/>
      <c r="F99" s="39"/>
      <c r="G99" s="39"/>
      <c r="H99" s="39"/>
      <c r="I99" s="39"/>
      <c r="J99" s="39"/>
      <c r="K99" s="39"/>
      <c r="L99" s="39"/>
      <c r="M99" s="39"/>
      <c r="N99" s="39"/>
      <c r="O99" s="39"/>
      <c r="P99" s="39"/>
      <c r="Q99" s="39"/>
      <c r="R99" s="39"/>
      <c r="S99" s="39"/>
      <c r="T99" s="39"/>
      <c r="U99" s="39"/>
      <c r="V99" s="39"/>
      <c r="W99" s="39"/>
      <c r="X99" s="39"/>
      <c r="Y99" s="39"/>
      <c r="Z99" s="185"/>
    </row>
    <row r="100" spans="1:26" ht="12.75" customHeight="1" x14ac:dyDescent="0.2">
      <c r="A100" s="90"/>
      <c r="B100" s="90"/>
      <c r="C100" s="39"/>
      <c r="D100" s="91"/>
      <c r="E100" s="39"/>
      <c r="F100" s="39"/>
      <c r="G100" s="39"/>
      <c r="H100" s="39"/>
      <c r="I100" s="39"/>
      <c r="J100" s="39"/>
      <c r="K100" s="39"/>
      <c r="L100" s="39"/>
      <c r="M100" s="39"/>
      <c r="N100" s="39"/>
      <c r="O100" s="39"/>
      <c r="P100" s="39"/>
      <c r="Q100" s="39"/>
      <c r="R100" s="39"/>
      <c r="S100" s="39"/>
      <c r="T100" s="39"/>
      <c r="U100" s="39"/>
      <c r="V100" s="39"/>
      <c r="W100" s="39"/>
      <c r="X100" s="39"/>
      <c r="Y100" s="39"/>
      <c r="Z100" s="185"/>
    </row>
    <row r="101" spans="1:26" ht="12.75" customHeight="1" x14ac:dyDescent="0.2">
      <c r="A101" s="90"/>
      <c r="B101" s="90"/>
      <c r="C101" s="39"/>
      <c r="D101" s="91"/>
      <c r="E101" s="39"/>
      <c r="F101" s="39"/>
      <c r="G101" s="39"/>
      <c r="H101" s="39"/>
      <c r="I101" s="39"/>
      <c r="J101" s="39"/>
      <c r="K101" s="39"/>
      <c r="L101" s="39"/>
      <c r="M101" s="39"/>
      <c r="N101" s="39"/>
      <c r="O101" s="39"/>
      <c r="P101" s="39"/>
      <c r="Q101" s="39"/>
      <c r="R101" s="39"/>
      <c r="S101" s="39"/>
      <c r="T101" s="39"/>
      <c r="U101" s="39"/>
      <c r="V101" s="39"/>
      <c r="W101" s="39"/>
      <c r="X101" s="39"/>
      <c r="Y101" s="39"/>
      <c r="Z101" s="185"/>
    </row>
    <row r="102" spans="1:26" ht="12.75" customHeight="1" x14ac:dyDescent="0.2">
      <c r="A102" s="90"/>
      <c r="B102" s="90"/>
      <c r="C102" s="39"/>
      <c r="D102" s="91"/>
      <c r="E102" s="39"/>
      <c r="F102" s="39"/>
      <c r="G102" s="39"/>
      <c r="H102" s="39"/>
      <c r="I102" s="39"/>
      <c r="J102" s="39"/>
      <c r="K102" s="39"/>
      <c r="L102" s="39"/>
      <c r="M102" s="39"/>
      <c r="N102" s="39"/>
      <c r="O102" s="39"/>
      <c r="P102" s="39"/>
      <c r="Q102" s="39"/>
      <c r="R102" s="39"/>
      <c r="S102" s="39"/>
      <c r="T102" s="39"/>
      <c r="U102" s="39"/>
      <c r="V102" s="39"/>
      <c r="W102" s="39"/>
      <c r="X102" s="39"/>
      <c r="Y102" s="39"/>
      <c r="Z102" s="185"/>
    </row>
    <row r="103" spans="1:26" ht="12.75" customHeight="1" x14ac:dyDescent="0.2">
      <c r="A103" s="90"/>
      <c r="B103" s="90"/>
      <c r="C103" s="39"/>
      <c r="D103" s="91"/>
      <c r="E103" s="39"/>
      <c r="F103" s="39"/>
      <c r="G103" s="39"/>
      <c r="H103" s="39"/>
      <c r="I103" s="39"/>
      <c r="J103" s="39"/>
      <c r="K103" s="39"/>
      <c r="L103" s="39"/>
      <c r="M103" s="39"/>
      <c r="N103" s="39"/>
      <c r="O103" s="39"/>
      <c r="P103" s="39"/>
      <c r="Q103" s="39"/>
      <c r="R103" s="39"/>
      <c r="S103" s="39"/>
      <c r="T103" s="39"/>
      <c r="U103" s="39"/>
      <c r="V103" s="39"/>
      <c r="W103" s="39"/>
      <c r="X103" s="39"/>
      <c r="Y103" s="39"/>
      <c r="Z103" s="185"/>
    </row>
    <row r="104" spans="1:26" ht="12.75" customHeight="1" x14ac:dyDescent="0.2">
      <c r="A104" s="90"/>
      <c r="B104" s="90"/>
      <c r="C104" s="39"/>
      <c r="D104" s="91"/>
      <c r="E104" s="39"/>
      <c r="F104" s="39"/>
      <c r="G104" s="39"/>
      <c r="H104" s="39"/>
      <c r="I104" s="39"/>
      <c r="J104" s="39"/>
      <c r="K104" s="39"/>
      <c r="L104" s="39"/>
      <c r="M104" s="39"/>
      <c r="N104" s="39"/>
      <c r="O104" s="39"/>
      <c r="P104" s="39"/>
      <c r="Q104" s="39"/>
      <c r="R104" s="39"/>
      <c r="S104" s="39"/>
      <c r="T104" s="39"/>
      <c r="U104" s="39"/>
      <c r="V104" s="39"/>
      <c r="W104" s="39"/>
      <c r="X104" s="39"/>
      <c r="Y104" s="39"/>
      <c r="Z104" s="185"/>
    </row>
    <row r="105" spans="1:26" ht="12.75" customHeight="1" x14ac:dyDescent="0.2">
      <c r="A105" s="90"/>
      <c r="B105" s="90"/>
      <c r="C105" s="39"/>
      <c r="D105" s="91"/>
      <c r="E105" s="39"/>
      <c r="F105" s="39"/>
      <c r="G105" s="39"/>
      <c r="H105" s="39"/>
      <c r="I105" s="39"/>
      <c r="J105" s="39"/>
      <c r="K105" s="39"/>
      <c r="L105" s="39"/>
      <c r="M105" s="39"/>
      <c r="N105" s="39"/>
      <c r="O105" s="39"/>
      <c r="P105" s="39"/>
      <c r="Q105" s="39"/>
      <c r="R105" s="39"/>
      <c r="S105" s="39"/>
      <c r="T105" s="39"/>
      <c r="U105" s="39"/>
      <c r="V105" s="39"/>
      <c r="W105" s="39"/>
      <c r="X105" s="39"/>
      <c r="Y105" s="39"/>
      <c r="Z105" s="185"/>
    </row>
    <row r="106" spans="1:26" ht="12.75" customHeight="1" x14ac:dyDescent="0.2">
      <c r="A106" s="90"/>
      <c r="B106" s="90"/>
      <c r="C106" s="39"/>
      <c r="D106" s="91"/>
      <c r="E106" s="39"/>
      <c r="F106" s="39"/>
      <c r="G106" s="39"/>
      <c r="H106" s="39"/>
      <c r="I106" s="39"/>
      <c r="J106" s="39"/>
      <c r="K106" s="39"/>
      <c r="L106" s="39"/>
      <c r="M106" s="39"/>
      <c r="N106" s="39"/>
      <c r="O106" s="39"/>
      <c r="P106" s="39"/>
      <c r="Q106" s="39"/>
      <c r="R106" s="39"/>
      <c r="S106" s="39"/>
      <c r="T106" s="39"/>
      <c r="U106" s="39"/>
      <c r="V106" s="39"/>
      <c r="W106" s="39"/>
      <c r="X106" s="39"/>
      <c r="Y106" s="39"/>
      <c r="Z106" s="185"/>
    </row>
    <row r="107" spans="1:26" ht="12.75" customHeight="1" x14ac:dyDescent="0.2">
      <c r="A107" s="90"/>
      <c r="B107" s="90"/>
      <c r="C107" s="39"/>
      <c r="D107" s="91"/>
      <c r="E107" s="39"/>
      <c r="F107" s="39"/>
      <c r="G107" s="39"/>
      <c r="H107" s="39"/>
      <c r="I107" s="39"/>
      <c r="J107" s="39"/>
      <c r="K107" s="39"/>
      <c r="L107" s="39"/>
      <c r="M107" s="39"/>
      <c r="N107" s="39"/>
      <c r="O107" s="39"/>
      <c r="P107" s="39"/>
      <c r="Q107" s="39"/>
      <c r="R107" s="39"/>
      <c r="S107" s="39"/>
      <c r="T107" s="39"/>
      <c r="U107" s="39"/>
      <c r="V107" s="39"/>
      <c r="W107" s="39"/>
      <c r="X107" s="39"/>
      <c r="Y107" s="39"/>
      <c r="Z107" s="185"/>
    </row>
    <row r="108" spans="1:26" ht="12.75" customHeight="1" x14ac:dyDescent="0.2">
      <c r="A108" s="90"/>
      <c r="B108" s="90"/>
      <c r="C108" s="39"/>
      <c r="D108" s="91"/>
      <c r="E108" s="39"/>
      <c r="F108" s="39"/>
      <c r="G108" s="39"/>
      <c r="H108" s="39"/>
      <c r="I108" s="39"/>
      <c r="J108" s="39"/>
      <c r="K108" s="39"/>
      <c r="L108" s="39"/>
      <c r="M108" s="39"/>
      <c r="N108" s="39"/>
      <c r="O108" s="39"/>
      <c r="P108" s="39"/>
      <c r="Q108" s="39"/>
      <c r="R108" s="39"/>
      <c r="S108" s="39"/>
      <c r="T108" s="39"/>
      <c r="U108" s="39"/>
      <c r="V108" s="39"/>
      <c r="W108" s="39"/>
      <c r="X108" s="39"/>
      <c r="Y108" s="39"/>
      <c r="Z108" s="185"/>
    </row>
    <row r="109" spans="1:26" ht="12.75" customHeight="1" x14ac:dyDescent="0.2">
      <c r="A109" s="90"/>
      <c r="B109" s="90"/>
      <c r="C109" s="39"/>
      <c r="D109" s="91"/>
      <c r="E109" s="39"/>
      <c r="F109" s="39"/>
      <c r="G109" s="39"/>
      <c r="H109" s="39"/>
      <c r="I109" s="39"/>
      <c r="J109" s="39"/>
      <c r="K109" s="39"/>
      <c r="L109" s="39"/>
      <c r="M109" s="39"/>
      <c r="N109" s="39"/>
      <c r="O109" s="39"/>
      <c r="P109" s="39"/>
      <c r="Q109" s="39"/>
      <c r="R109" s="39"/>
      <c r="S109" s="39"/>
      <c r="T109" s="39"/>
      <c r="U109" s="39"/>
      <c r="V109" s="39"/>
      <c r="W109" s="39"/>
      <c r="X109" s="39"/>
      <c r="Y109" s="39"/>
      <c r="Z109" s="185"/>
    </row>
    <row r="110" spans="1:26" ht="12.75" customHeight="1" x14ac:dyDescent="0.2">
      <c r="A110" s="90"/>
      <c r="B110" s="90"/>
      <c r="C110" s="39"/>
      <c r="D110" s="91"/>
      <c r="E110" s="39"/>
      <c r="F110" s="39"/>
      <c r="G110" s="39"/>
      <c r="H110" s="39"/>
      <c r="I110" s="39"/>
      <c r="J110" s="39"/>
      <c r="K110" s="39"/>
      <c r="L110" s="39"/>
      <c r="M110" s="39"/>
      <c r="N110" s="39"/>
      <c r="O110" s="39"/>
      <c r="P110" s="39"/>
      <c r="Q110" s="39"/>
      <c r="R110" s="39"/>
      <c r="S110" s="39"/>
      <c r="T110" s="39"/>
      <c r="U110" s="39"/>
      <c r="V110" s="39"/>
      <c r="W110" s="39"/>
      <c r="X110" s="39"/>
      <c r="Y110" s="39"/>
      <c r="Z110" s="185"/>
    </row>
    <row r="111" spans="1:26" ht="12.75" customHeight="1" x14ac:dyDescent="0.2">
      <c r="A111" s="90"/>
      <c r="B111" s="90"/>
      <c r="C111" s="39"/>
      <c r="D111" s="91"/>
      <c r="E111" s="39"/>
      <c r="F111" s="39"/>
      <c r="G111" s="39"/>
      <c r="H111" s="39"/>
      <c r="I111" s="39"/>
      <c r="J111" s="39"/>
      <c r="K111" s="39"/>
      <c r="L111" s="39"/>
      <c r="M111" s="39"/>
      <c r="N111" s="39"/>
      <c r="O111" s="39"/>
      <c r="P111" s="39"/>
      <c r="Q111" s="39"/>
      <c r="R111" s="39"/>
      <c r="S111" s="39"/>
      <c r="T111" s="39"/>
      <c r="U111" s="39"/>
      <c r="V111" s="39"/>
      <c r="W111" s="39"/>
      <c r="X111" s="39"/>
      <c r="Y111" s="39"/>
      <c r="Z111" s="185"/>
    </row>
    <row r="112" spans="1:26" ht="12.75" customHeight="1" x14ac:dyDescent="0.2">
      <c r="A112" s="90"/>
      <c r="B112" s="90"/>
      <c r="C112" s="39"/>
      <c r="D112" s="91"/>
      <c r="E112" s="39"/>
      <c r="F112" s="39"/>
      <c r="G112" s="39"/>
      <c r="H112" s="39"/>
      <c r="I112" s="39"/>
      <c r="J112" s="39"/>
      <c r="K112" s="39"/>
      <c r="L112" s="39"/>
      <c r="M112" s="39"/>
      <c r="N112" s="39"/>
      <c r="O112" s="39"/>
      <c r="P112" s="39"/>
      <c r="Q112" s="39"/>
      <c r="R112" s="39"/>
      <c r="S112" s="39"/>
      <c r="T112" s="39"/>
      <c r="U112" s="39"/>
      <c r="V112" s="39"/>
      <c r="W112" s="39"/>
      <c r="X112" s="39"/>
      <c r="Y112" s="39"/>
      <c r="Z112" s="185"/>
    </row>
    <row r="113" spans="1:26" ht="12.75" customHeight="1" x14ac:dyDescent="0.2">
      <c r="A113" s="90"/>
      <c r="B113" s="90"/>
      <c r="C113" s="39"/>
      <c r="D113" s="91"/>
      <c r="E113" s="39"/>
      <c r="F113" s="39"/>
      <c r="G113" s="39"/>
      <c r="H113" s="39"/>
      <c r="I113" s="39"/>
      <c r="J113" s="39"/>
      <c r="K113" s="39"/>
      <c r="L113" s="39"/>
      <c r="M113" s="39"/>
      <c r="N113" s="39"/>
      <c r="O113" s="39"/>
      <c r="P113" s="39"/>
      <c r="Q113" s="39"/>
      <c r="R113" s="39"/>
      <c r="S113" s="39"/>
      <c r="T113" s="39"/>
      <c r="U113" s="39"/>
      <c r="V113" s="39"/>
      <c r="W113" s="39"/>
      <c r="X113" s="39"/>
      <c r="Y113" s="39"/>
      <c r="Z113" s="185"/>
    </row>
    <row r="114" spans="1:26" ht="12.75" customHeight="1" x14ac:dyDescent="0.2">
      <c r="A114" s="90"/>
      <c r="B114" s="90"/>
      <c r="C114" s="39"/>
      <c r="D114" s="91"/>
      <c r="E114" s="39"/>
      <c r="F114" s="39"/>
      <c r="G114" s="39"/>
      <c r="H114" s="39"/>
      <c r="I114" s="39"/>
      <c r="J114" s="39"/>
      <c r="K114" s="39"/>
      <c r="L114" s="39"/>
      <c r="M114" s="39"/>
      <c r="N114" s="39"/>
      <c r="O114" s="39"/>
      <c r="P114" s="39"/>
      <c r="Q114" s="39"/>
      <c r="R114" s="39"/>
      <c r="S114" s="39"/>
      <c r="T114" s="39"/>
      <c r="U114" s="39"/>
      <c r="V114" s="39"/>
      <c r="W114" s="39"/>
      <c r="X114" s="39"/>
      <c r="Y114" s="39"/>
      <c r="Z114" s="185"/>
    </row>
    <row r="115" spans="1:26" ht="12.75" customHeight="1" x14ac:dyDescent="0.2">
      <c r="A115" s="90"/>
      <c r="B115" s="90"/>
      <c r="C115" s="39"/>
      <c r="D115" s="91"/>
      <c r="E115" s="39"/>
      <c r="F115" s="39"/>
      <c r="G115" s="39"/>
      <c r="H115" s="39"/>
      <c r="I115" s="39"/>
      <c r="J115" s="39"/>
      <c r="K115" s="39"/>
      <c r="L115" s="39"/>
      <c r="M115" s="39"/>
      <c r="N115" s="39"/>
      <c r="O115" s="39"/>
      <c r="P115" s="39"/>
      <c r="Q115" s="39"/>
      <c r="R115" s="39"/>
      <c r="S115" s="39"/>
      <c r="T115" s="39"/>
      <c r="U115" s="39"/>
      <c r="V115" s="39"/>
      <c r="W115" s="39"/>
      <c r="X115" s="39"/>
      <c r="Y115" s="39"/>
      <c r="Z115" s="185"/>
    </row>
    <row r="116" spans="1:26" ht="12.75" customHeight="1" x14ac:dyDescent="0.2">
      <c r="A116" s="90"/>
      <c r="B116" s="90"/>
      <c r="C116" s="39"/>
      <c r="D116" s="91"/>
      <c r="E116" s="39"/>
      <c r="F116" s="39"/>
      <c r="G116" s="39"/>
      <c r="H116" s="39"/>
      <c r="I116" s="39"/>
      <c r="J116" s="39"/>
      <c r="K116" s="39"/>
      <c r="L116" s="39"/>
      <c r="M116" s="39"/>
      <c r="N116" s="39"/>
      <c r="O116" s="39"/>
      <c r="P116" s="39"/>
      <c r="Q116" s="39"/>
      <c r="R116" s="39"/>
      <c r="S116" s="39"/>
      <c r="T116" s="39"/>
      <c r="U116" s="39"/>
      <c r="V116" s="39"/>
      <c r="W116" s="39"/>
      <c r="X116" s="39"/>
      <c r="Y116" s="39"/>
      <c r="Z116" s="185"/>
    </row>
    <row r="117" spans="1:26" ht="12.75" customHeight="1" x14ac:dyDescent="0.2">
      <c r="A117" s="90"/>
      <c r="B117" s="90"/>
      <c r="C117" s="39"/>
      <c r="D117" s="91"/>
      <c r="E117" s="39"/>
      <c r="F117" s="39"/>
      <c r="G117" s="39"/>
      <c r="H117" s="39"/>
      <c r="I117" s="39"/>
      <c r="J117" s="39"/>
      <c r="K117" s="39"/>
      <c r="L117" s="39"/>
      <c r="M117" s="39"/>
      <c r="N117" s="39"/>
      <c r="O117" s="39"/>
      <c r="P117" s="39"/>
      <c r="Q117" s="39"/>
      <c r="R117" s="39"/>
      <c r="S117" s="39"/>
      <c r="T117" s="39"/>
      <c r="U117" s="39"/>
      <c r="V117" s="39"/>
      <c r="W117" s="39"/>
      <c r="X117" s="39"/>
      <c r="Y117" s="39"/>
      <c r="Z117" s="185"/>
    </row>
    <row r="118" spans="1:26" ht="12.75" customHeight="1" x14ac:dyDescent="0.2">
      <c r="A118" s="90"/>
      <c r="B118" s="90"/>
      <c r="C118" s="39"/>
      <c r="D118" s="91"/>
      <c r="E118" s="39"/>
      <c r="F118" s="39"/>
      <c r="G118" s="39"/>
      <c r="H118" s="39"/>
      <c r="I118" s="39"/>
      <c r="J118" s="39"/>
      <c r="K118" s="39"/>
      <c r="L118" s="39"/>
      <c r="M118" s="39"/>
      <c r="N118" s="39"/>
      <c r="O118" s="39"/>
      <c r="P118" s="39"/>
      <c r="Q118" s="39"/>
      <c r="R118" s="39"/>
      <c r="S118" s="39"/>
      <c r="T118" s="39"/>
      <c r="U118" s="39"/>
      <c r="V118" s="39"/>
      <c r="W118" s="39"/>
      <c r="X118" s="39"/>
      <c r="Y118" s="39"/>
      <c r="Z118" s="185"/>
    </row>
    <row r="119" spans="1:26" ht="12.75" customHeight="1" x14ac:dyDescent="0.2">
      <c r="A119" s="90"/>
      <c r="B119" s="90"/>
      <c r="C119" s="39"/>
      <c r="D119" s="91"/>
      <c r="E119" s="39"/>
      <c r="F119" s="39"/>
      <c r="G119" s="39"/>
      <c r="H119" s="39"/>
      <c r="I119" s="39"/>
      <c r="J119" s="39"/>
      <c r="K119" s="39"/>
      <c r="L119" s="39"/>
      <c r="M119" s="39"/>
      <c r="N119" s="39"/>
      <c r="O119" s="39"/>
      <c r="P119" s="39"/>
      <c r="Q119" s="39"/>
      <c r="R119" s="39"/>
      <c r="S119" s="39"/>
      <c r="T119" s="39"/>
      <c r="U119" s="39"/>
      <c r="V119" s="39"/>
      <c r="W119" s="39"/>
      <c r="X119" s="39"/>
      <c r="Y119" s="39"/>
      <c r="Z119" s="185"/>
    </row>
    <row r="120" spans="1:26" ht="12.75" customHeight="1" x14ac:dyDescent="0.2">
      <c r="A120" s="90"/>
      <c r="B120" s="90"/>
      <c r="C120" s="39"/>
      <c r="D120" s="91"/>
      <c r="E120" s="39"/>
      <c r="F120" s="39"/>
      <c r="G120" s="39"/>
      <c r="H120" s="39"/>
      <c r="I120" s="39"/>
      <c r="J120" s="39"/>
      <c r="K120" s="39"/>
      <c r="L120" s="39"/>
      <c r="M120" s="39"/>
      <c r="N120" s="39"/>
      <c r="O120" s="39"/>
      <c r="P120" s="39"/>
      <c r="Q120" s="39"/>
      <c r="R120" s="39"/>
      <c r="S120" s="39"/>
      <c r="T120" s="39"/>
      <c r="U120" s="39"/>
      <c r="V120" s="39"/>
      <c r="W120" s="39"/>
      <c r="X120" s="39"/>
      <c r="Y120" s="39"/>
      <c r="Z120" s="185"/>
    </row>
    <row r="121" spans="1:26" ht="12.75" customHeight="1" x14ac:dyDescent="0.2">
      <c r="A121" s="90"/>
      <c r="B121" s="90"/>
      <c r="C121" s="39"/>
      <c r="D121" s="91"/>
      <c r="E121" s="39"/>
      <c r="F121" s="39"/>
      <c r="G121" s="39"/>
      <c r="H121" s="39"/>
      <c r="I121" s="39"/>
      <c r="J121" s="39"/>
      <c r="K121" s="39"/>
      <c r="L121" s="39"/>
      <c r="M121" s="39"/>
      <c r="N121" s="39"/>
      <c r="O121" s="39"/>
      <c r="P121" s="39"/>
      <c r="Q121" s="39"/>
      <c r="R121" s="39"/>
      <c r="S121" s="39"/>
      <c r="T121" s="39"/>
      <c r="U121" s="39"/>
      <c r="V121" s="39"/>
      <c r="W121" s="39"/>
      <c r="X121" s="39"/>
      <c r="Y121" s="39"/>
      <c r="Z121" s="185"/>
    </row>
    <row r="122" spans="1:26" ht="12.75" customHeight="1" x14ac:dyDescent="0.2">
      <c r="A122" s="90"/>
      <c r="B122" s="90"/>
      <c r="C122" s="39"/>
      <c r="D122" s="91"/>
      <c r="E122" s="39"/>
      <c r="F122" s="39"/>
      <c r="G122" s="39"/>
      <c r="H122" s="39"/>
      <c r="I122" s="39"/>
      <c r="J122" s="39"/>
      <c r="K122" s="39"/>
      <c r="L122" s="39"/>
      <c r="M122" s="39"/>
      <c r="N122" s="39"/>
      <c r="O122" s="39"/>
      <c r="P122" s="39"/>
      <c r="Q122" s="39"/>
      <c r="R122" s="39"/>
      <c r="S122" s="39"/>
      <c r="T122" s="39"/>
      <c r="U122" s="39"/>
      <c r="V122" s="39"/>
      <c r="W122" s="39"/>
      <c r="X122" s="39"/>
      <c r="Y122" s="39"/>
      <c r="Z122" s="185"/>
    </row>
    <row r="123" spans="1:26" ht="12.75" customHeight="1" x14ac:dyDescent="0.2">
      <c r="A123" s="90"/>
      <c r="B123" s="90"/>
      <c r="C123" s="39"/>
      <c r="D123" s="91"/>
      <c r="E123" s="39"/>
      <c r="F123" s="39"/>
      <c r="G123" s="39"/>
      <c r="H123" s="39"/>
      <c r="I123" s="39"/>
      <c r="J123" s="39"/>
      <c r="K123" s="39"/>
      <c r="L123" s="39"/>
      <c r="M123" s="39"/>
      <c r="N123" s="39"/>
      <c r="O123" s="39"/>
      <c r="P123" s="39"/>
      <c r="Q123" s="39"/>
      <c r="R123" s="39"/>
      <c r="S123" s="39"/>
      <c r="T123" s="39"/>
      <c r="U123" s="39"/>
      <c r="V123" s="39"/>
      <c r="W123" s="39"/>
      <c r="X123" s="39"/>
      <c r="Y123" s="39"/>
      <c r="Z123" s="185"/>
    </row>
    <row r="124" spans="1:26" ht="12.75" customHeight="1" x14ac:dyDescent="0.2">
      <c r="A124" s="90"/>
      <c r="B124" s="90"/>
      <c r="C124" s="39"/>
      <c r="D124" s="91"/>
      <c r="E124" s="39"/>
      <c r="F124" s="39"/>
      <c r="G124" s="39"/>
      <c r="H124" s="39"/>
      <c r="I124" s="39"/>
      <c r="J124" s="39"/>
      <c r="K124" s="39"/>
      <c r="L124" s="39"/>
      <c r="M124" s="39"/>
      <c r="N124" s="39"/>
      <c r="O124" s="39"/>
      <c r="P124" s="39"/>
      <c r="Q124" s="39"/>
      <c r="R124" s="39"/>
      <c r="S124" s="39"/>
      <c r="T124" s="39"/>
      <c r="U124" s="39"/>
      <c r="V124" s="39"/>
      <c r="W124" s="39"/>
      <c r="X124" s="39"/>
      <c r="Y124" s="39"/>
      <c r="Z124" s="185"/>
    </row>
    <row r="125" spans="1:26" ht="12.75" customHeight="1" x14ac:dyDescent="0.2">
      <c r="A125" s="90"/>
      <c r="B125" s="90"/>
      <c r="C125" s="39"/>
      <c r="D125" s="91"/>
      <c r="E125" s="39"/>
      <c r="F125" s="39"/>
      <c r="G125" s="39"/>
      <c r="H125" s="39"/>
      <c r="I125" s="39"/>
      <c r="J125" s="39"/>
      <c r="K125" s="39"/>
      <c r="L125" s="39"/>
      <c r="M125" s="39"/>
      <c r="N125" s="39"/>
      <c r="O125" s="39"/>
      <c r="P125" s="39"/>
      <c r="Q125" s="39"/>
      <c r="R125" s="39"/>
      <c r="S125" s="39"/>
      <c r="T125" s="39"/>
      <c r="U125" s="39"/>
      <c r="V125" s="39"/>
      <c r="W125" s="39"/>
      <c r="X125" s="39"/>
      <c r="Y125" s="39"/>
      <c r="Z125" s="185"/>
    </row>
    <row r="126" spans="1:26" ht="12.75" customHeight="1" x14ac:dyDescent="0.2">
      <c r="A126" s="90"/>
      <c r="B126" s="90"/>
      <c r="C126" s="39"/>
      <c r="D126" s="91"/>
      <c r="E126" s="39"/>
      <c r="F126" s="39"/>
      <c r="G126" s="39"/>
      <c r="H126" s="39"/>
      <c r="I126" s="39"/>
      <c r="J126" s="39"/>
      <c r="K126" s="39"/>
      <c r="L126" s="39"/>
      <c r="M126" s="39"/>
      <c r="N126" s="39"/>
      <c r="O126" s="39"/>
      <c r="P126" s="39"/>
      <c r="Q126" s="39"/>
      <c r="R126" s="39"/>
      <c r="S126" s="39"/>
      <c r="T126" s="39"/>
      <c r="U126" s="39"/>
      <c r="V126" s="39"/>
      <c r="W126" s="39"/>
      <c r="X126" s="39"/>
      <c r="Y126" s="39"/>
      <c r="Z126" s="185"/>
    </row>
    <row r="127" spans="1:26" ht="12.75" customHeight="1" x14ac:dyDescent="0.2">
      <c r="A127" s="90"/>
      <c r="B127" s="90"/>
      <c r="C127" s="39"/>
      <c r="D127" s="91"/>
      <c r="E127" s="39"/>
      <c r="F127" s="39"/>
      <c r="G127" s="39"/>
      <c r="H127" s="39"/>
      <c r="I127" s="39"/>
      <c r="J127" s="39"/>
      <c r="K127" s="39"/>
      <c r="L127" s="39"/>
      <c r="M127" s="39"/>
      <c r="N127" s="39"/>
      <c r="O127" s="39"/>
      <c r="P127" s="39"/>
      <c r="Q127" s="39"/>
      <c r="R127" s="39"/>
      <c r="S127" s="39"/>
      <c r="T127" s="39"/>
      <c r="U127" s="39"/>
      <c r="V127" s="39"/>
      <c r="W127" s="39"/>
      <c r="X127" s="39"/>
      <c r="Y127" s="39"/>
      <c r="Z127" s="185"/>
    </row>
    <row r="128" spans="1:26" ht="12.75" customHeight="1" x14ac:dyDescent="0.2">
      <c r="A128" s="90"/>
      <c r="B128" s="90"/>
      <c r="C128" s="39"/>
      <c r="D128" s="91"/>
      <c r="E128" s="39"/>
      <c r="F128" s="39"/>
      <c r="G128" s="39"/>
      <c r="H128" s="39"/>
      <c r="I128" s="39"/>
      <c r="J128" s="39"/>
      <c r="K128" s="39"/>
      <c r="L128" s="39"/>
      <c r="M128" s="39"/>
      <c r="N128" s="39"/>
      <c r="O128" s="39"/>
      <c r="P128" s="39"/>
      <c r="Q128" s="39"/>
      <c r="R128" s="39"/>
      <c r="S128" s="39"/>
      <c r="T128" s="39"/>
      <c r="U128" s="39"/>
      <c r="V128" s="39"/>
      <c r="W128" s="39"/>
      <c r="X128" s="39"/>
      <c r="Y128" s="39"/>
      <c r="Z128" s="185"/>
    </row>
    <row r="129" spans="1:26" ht="12.75" customHeight="1" x14ac:dyDescent="0.2">
      <c r="A129" s="90"/>
      <c r="B129" s="90"/>
      <c r="C129" s="39"/>
      <c r="D129" s="91"/>
      <c r="E129" s="39"/>
      <c r="F129" s="39"/>
      <c r="G129" s="39"/>
      <c r="H129" s="39"/>
      <c r="I129" s="39"/>
      <c r="J129" s="39"/>
      <c r="K129" s="39"/>
      <c r="L129" s="39"/>
      <c r="M129" s="39"/>
      <c r="N129" s="39"/>
      <c r="O129" s="39"/>
      <c r="P129" s="39"/>
      <c r="Q129" s="39"/>
      <c r="R129" s="39"/>
      <c r="S129" s="39"/>
      <c r="T129" s="39"/>
      <c r="U129" s="39"/>
      <c r="V129" s="39"/>
      <c r="W129" s="39"/>
      <c r="X129" s="39"/>
      <c r="Y129" s="39"/>
      <c r="Z129" s="185"/>
    </row>
    <row r="130" spans="1:26" ht="12.75" customHeight="1" x14ac:dyDescent="0.2">
      <c r="A130" s="90"/>
      <c r="B130" s="90"/>
      <c r="C130" s="39"/>
      <c r="D130" s="91"/>
      <c r="E130" s="39"/>
      <c r="F130" s="39"/>
      <c r="G130" s="39"/>
      <c r="H130" s="39"/>
      <c r="I130" s="39"/>
      <c r="J130" s="39"/>
      <c r="K130" s="39"/>
      <c r="L130" s="39"/>
      <c r="M130" s="39"/>
      <c r="N130" s="39"/>
      <c r="O130" s="39"/>
      <c r="P130" s="39"/>
      <c r="Q130" s="39"/>
      <c r="R130" s="39"/>
      <c r="S130" s="39"/>
      <c r="T130" s="39"/>
      <c r="U130" s="39"/>
      <c r="V130" s="39"/>
      <c r="W130" s="39"/>
      <c r="X130" s="39"/>
      <c r="Y130" s="39"/>
      <c r="Z130" s="185"/>
    </row>
    <row r="131" spans="1:26" ht="12.75" customHeight="1" x14ac:dyDescent="0.2">
      <c r="A131" s="90"/>
      <c r="B131" s="90"/>
      <c r="C131" s="39"/>
      <c r="D131" s="91"/>
      <c r="E131" s="39"/>
      <c r="F131" s="39"/>
      <c r="G131" s="39"/>
      <c r="H131" s="39"/>
      <c r="I131" s="39"/>
      <c r="J131" s="39"/>
      <c r="K131" s="39"/>
      <c r="L131" s="39"/>
      <c r="M131" s="39"/>
      <c r="N131" s="39"/>
      <c r="O131" s="39"/>
      <c r="P131" s="39"/>
      <c r="Q131" s="39"/>
      <c r="R131" s="39"/>
      <c r="S131" s="39"/>
      <c r="T131" s="39"/>
      <c r="U131" s="39"/>
      <c r="V131" s="39"/>
      <c r="W131" s="39"/>
      <c r="X131" s="39"/>
      <c r="Y131" s="39"/>
      <c r="Z131" s="185"/>
    </row>
    <row r="132" spans="1:26" ht="12.75" customHeight="1" x14ac:dyDescent="0.2">
      <c r="A132" s="90"/>
      <c r="B132" s="90"/>
      <c r="C132" s="39"/>
      <c r="D132" s="91"/>
      <c r="E132" s="39"/>
      <c r="F132" s="39"/>
      <c r="G132" s="39"/>
      <c r="H132" s="39"/>
      <c r="I132" s="39"/>
      <c r="J132" s="39"/>
      <c r="K132" s="39"/>
      <c r="L132" s="39"/>
      <c r="M132" s="39"/>
      <c r="N132" s="39"/>
      <c r="O132" s="39"/>
      <c r="P132" s="39"/>
      <c r="Q132" s="39"/>
      <c r="R132" s="39"/>
      <c r="S132" s="39"/>
      <c r="T132" s="39"/>
      <c r="U132" s="39"/>
      <c r="V132" s="39"/>
      <c r="W132" s="39"/>
      <c r="X132" s="39"/>
      <c r="Y132" s="39"/>
      <c r="Z132" s="185"/>
    </row>
    <row r="133" spans="1:26" ht="12.75" customHeight="1" x14ac:dyDescent="0.2">
      <c r="A133" s="90"/>
      <c r="B133" s="90"/>
      <c r="C133" s="39"/>
      <c r="D133" s="91"/>
      <c r="E133" s="39"/>
      <c r="F133" s="39"/>
      <c r="G133" s="39"/>
      <c r="H133" s="39"/>
      <c r="I133" s="39"/>
      <c r="J133" s="39"/>
      <c r="K133" s="39"/>
      <c r="L133" s="39"/>
      <c r="M133" s="39"/>
      <c r="N133" s="39"/>
      <c r="O133" s="39"/>
      <c r="P133" s="39"/>
      <c r="Q133" s="39"/>
      <c r="R133" s="39"/>
      <c r="S133" s="39"/>
      <c r="T133" s="39"/>
      <c r="U133" s="39"/>
      <c r="V133" s="39"/>
      <c r="W133" s="39"/>
      <c r="X133" s="39"/>
      <c r="Y133" s="39"/>
      <c r="Z133" s="185"/>
    </row>
    <row r="134" spans="1:26" ht="12.75" customHeight="1" x14ac:dyDescent="0.2">
      <c r="A134" s="90"/>
      <c r="B134" s="90"/>
      <c r="C134" s="39"/>
      <c r="D134" s="91"/>
      <c r="E134" s="39"/>
      <c r="F134" s="39"/>
      <c r="G134" s="39"/>
      <c r="H134" s="39"/>
      <c r="I134" s="39"/>
      <c r="J134" s="39"/>
      <c r="K134" s="39"/>
      <c r="L134" s="39"/>
      <c r="M134" s="39"/>
      <c r="N134" s="39"/>
      <c r="O134" s="39"/>
      <c r="P134" s="39"/>
      <c r="Q134" s="39"/>
      <c r="R134" s="39"/>
      <c r="S134" s="39"/>
      <c r="T134" s="39"/>
      <c r="U134" s="39"/>
      <c r="V134" s="39"/>
      <c r="W134" s="39"/>
      <c r="X134" s="39"/>
      <c r="Y134" s="39"/>
      <c r="Z134" s="185"/>
    </row>
    <row r="135" spans="1:26" ht="12.75" customHeight="1" x14ac:dyDescent="0.2">
      <c r="A135" s="90"/>
      <c r="B135" s="90"/>
      <c r="C135" s="39"/>
      <c r="D135" s="91"/>
      <c r="E135" s="39"/>
      <c r="F135" s="39"/>
      <c r="G135" s="39"/>
      <c r="H135" s="39"/>
      <c r="I135" s="39"/>
      <c r="J135" s="39"/>
      <c r="K135" s="39"/>
      <c r="L135" s="39"/>
      <c r="M135" s="39"/>
      <c r="N135" s="39"/>
      <c r="O135" s="39"/>
      <c r="P135" s="39"/>
      <c r="Q135" s="39"/>
      <c r="R135" s="39"/>
      <c r="S135" s="39"/>
      <c r="T135" s="39"/>
      <c r="U135" s="39"/>
      <c r="V135" s="39"/>
      <c r="W135" s="39"/>
      <c r="X135" s="39"/>
      <c r="Y135" s="39"/>
      <c r="Z135" s="185"/>
    </row>
    <row r="136" spans="1:26" ht="12.75" customHeight="1" x14ac:dyDescent="0.2">
      <c r="A136" s="90"/>
      <c r="B136" s="90"/>
      <c r="C136" s="39"/>
      <c r="D136" s="91"/>
      <c r="E136" s="39"/>
      <c r="F136" s="39"/>
      <c r="G136" s="39"/>
      <c r="H136" s="39"/>
      <c r="I136" s="39"/>
      <c r="J136" s="39"/>
      <c r="K136" s="39"/>
      <c r="L136" s="39"/>
      <c r="M136" s="39"/>
      <c r="N136" s="39"/>
      <c r="O136" s="39"/>
      <c r="P136" s="39"/>
      <c r="Q136" s="39"/>
      <c r="R136" s="39"/>
      <c r="S136" s="39"/>
      <c r="T136" s="39"/>
      <c r="U136" s="39"/>
      <c r="V136" s="39"/>
      <c r="W136" s="39"/>
      <c r="X136" s="39"/>
      <c r="Y136" s="39"/>
      <c r="Z136" s="185"/>
    </row>
    <row r="137" spans="1:26" ht="12.75" customHeight="1" x14ac:dyDescent="0.2">
      <c r="A137" s="90"/>
      <c r="B137" s="90"/>
      <c r="C137" s="39"/>
      <c r="D137" s="91"/>
      <c r="E137" s="39"/>
      <c r="F137" s="39"/>
      <c r="G137" s="39"/>
      <c r="H137" s="39"/>
      <c r="I137" s="39"/>
      <c r="J137" s="39"/>
      <c r="K137" s="39"/>
      <c r="L137" s="39"/>
      <c r="M137" s="39"/>
      <c r="N137" s="39"/>
      <c r="O137" s="39"/>
      <c r="P137" s="39"/>
      <c r="Q137" s="39"/>
      <c r="R137" s="39"/>
      <c r="S137" s="39"/>
      <c r="T137" s="39"/>
      <c r="U137" s="39"/>
      <c r="V137" s="39"/>
      <c r="W137" s="39"/>
      <c r="X137" s="39"/>
      <c r="Y137" s="39"/>
      <c r="Z137" s="185"/>
    </row>
    <row r="138" spans="1:26" ht="12.75" customHeight="1" x14ac:dyDescent="0.2">
      <c r="A138" s="90"/>
      <c r="B138" s="90"/>
      <c r="C138" s="39"/>
      <c r="D138" s="91"/>
      <c r="E138" s="39"/>
      <c r="F138" s="39"/>
      <c r="G138" s="39"/>
      <c r="H138" s="39"/>
      <c r="I138" s="39"/>
      <c r="J138" s="39"/>
      <c r="K138" s="39"/>
      <c r="L138" s="39"/>
      <c r="M138" s="39"/>
      <c r="N138" s="39"/>
      <c r="O138" s="39"/>
      <c r="P138" s="39"/>
      <c r="Q138" s="39"/>
      <c r="R138" s="39"/>
      <c r="S138" s="39"/>
      <c r="T138" s="39"/>
      <c r="U138" s="39"/>
      <c r="V138" s="39"/>
      <c r="W138" s="39"/>
      <c r="X138" s="39"/>
      <c r="Y138" s="39"/>
      <c r="Z138" s="185"/>
    </row>
    <row r="139" spans="1:26" ht="12.75" customHeight="1" x14ac:dyDescent="0.2">
      <c r="A139" s="90"/>
      <c r="B139" s="90"/>
      <c r="C139" s="39"/>
      <c r="D139" s="91"/>
      <c r="E139" s="39"/>
      <c r="F139" s="39"/>
      <c r="G139" s="39"/>
      <c r="H139" s="39"/>
      <c r="I139" s="39"/>
      <c r="J139" s="39"/>
      <c r="K139" s="39"/>
      <c r="L139" s="39"/>
      <c r="M139" s="39"/>
      <c r="N139" s="39"/>
      <c r="O139" s="39"/>
      <c r="P139" s="39"/>
      <c r="Q139" s="39"/>
      <c r="R139" s="39"/>
      <c r="S139" s="39"/>
      <c r="T139" s="39"/>
      <c r="U139" s="39"/>
      <c r="V139" s="39"/>
      <c r="W139" s="39"/>
      <c r="X139" s="39"/>
      <c r="Y139" s="39"/>
      <c r="Z139" s="185"/>
    </row>
    <row r="140" spans="1:26" ht="12.75" customHeight="1" x14ac:dyDescent="0.2">
      <c r="A140" s="90"/>
      <c r="B140" s="90"/>
      <c r="C140" s="39"/>
      <c r="D140" s="91"/>
      <c r="E140" s="39"/>
      <c r="F140" s="39"/>
      <c r="G140" s="39"/>
      <c r="H140" s="39"/>
      <c r="I140" s="39"/>
      <c r="J140" s="39"/>
      <c r="K140" s="39"/>
      <c r="L140" s="39"/>
      <c r="M140" s="39"/>
      <c r="N140" s="39"/>
      <c r="O140" s="39"/>
      <c r="P140" s="39"/>
      <c r="Q140" s="39"/>
      <c r="R140" s="39"/>
      <c r="S140" s="39"/>
      <c r="T140" s="39"/>
      <c r="U140" s="39"/>
      <c r="V140" s="39"/>
      <c r="W140" s="39"/>
      <c r="X140" s="39"/>
      <c r="Y140" s="39"/>
      <c r="Z140" s="185"/>
    </row>
    <row r="141" spans="1:26" ht="12.75" customHeight="1" x14ac:dyDescent="0.2">
      <c r="A141" s="90"/>
      <c r="B141" s="90"/>
      <c r="C141" s="39"/>
      <c r="D141" s="91"/>
      <c r="E141" s="39"/>
      <c r="F141" s="39"/>
      <c r="G141" s="39"/>
      <c r="H141" s="39"/>
      <c r="I141" s="39"/>
      <c r="J141" s="39"/>
      <c r="K141" s="39"/>
      <c r="L141" s="39"/>
      <c r="M141" s="39"/>
      <c r="N141" s="39"/>
      <c r="O141" s="39"/>
      <c r="P141" s="39"/>
      <c r="Q141" s="39"/>
      <c r="R141" s="39"/>
      <c r="S141" s="39"/>
      <c r="T141" s="39"/>
      <c r="U141" s="39"/>
      <c r="V141" s="39"/>
      <c r="W141" s="39"/>
      <c r="X141" s="39"/>
      <c r="Y141" s="39"/>
      <c r="Z141" s="185"/>
    </row>
    <row r="142" spans="1:26" ht="12.75" customHeight="1" x14ac:dyDescent="0.2">
      <c r="A142" s="90"/>
      <c r="B142" s="90"/>
      <c r="C142" s="39"/>
      <c r="D142" s="91"/>
      <c r="E142" s="39"/>
      <c r="F142" s="39"/>
      <c r="G142" s="39"/>
      <c r="H142" s="39"/>
      <c r="I142" s="39"/>
      <c r="J142" s="39"/>
      <c r="K142" s="39"/>
      <c r="L142" s="39"/>
      <c r="M142" s="39"/>
      <c r="N142" s="39"/>
      <c r="O142" s="39"/>
      <c r="P142" s="39"/>
      <c r="Q142" s="39"/>
      <c r="R142" s="39"/>
      <c r="S142" s="39"/>
      <c r="T142" s="39"/>
      <c r="U142" s="39"/>
      <c r="V142" s="39"/>
      <c r="W142" s="39"/>
      <c r="X142" s="39"/>
      <c r="Y142" s="39"/>
      <c r="Z142" s="185"/>
    </row>
    <row r="143" spans="1:26" ht="12.75" customHeight="1" x14ac:dyDescent="0.2">
      <c r="A143" s="90"/>
      <c r="B143" s="90"/>
      <c r="C143" s="39"/>
      <c r="D143" s="91"/>
      <c r="E143" s="39"/>
      <c r="F143" s="39"/>
      <c r="G143" s="39"/>
      <c r="H143" s="39"/>
      <c r="I143" s="39"/>
      <c r="J143" s="39"/>
      <c r="K143" s="39"/>
      <c r="L143" s="39"/>
      <c r="M143" s="39"/>
      <c r="N143" s="39"/>
      <c r="O143" s="39"/>
      <c r="P143" s="39"/>
      <c r="Q143" s="39"/>
      <c r="R143" s="39"/>
      <c r="S143" s="39"/>
      <c r="T143" s="39"/>
      <c r="U143" s="39"/>
      <c r="V143" s="39"/>
      <c r="W143" s="39"/>
      <c r="X143" s="39"/>
      <c r="Y143" s="39"/>
      <c r="Z143" s="185"/>
    </row>
    <row r="144" spans="1:26" ht="12.75" customHeight="1" x14ac:dyDescent="0.2">
      <c r="A144" s="90"/>
      <c r="B144" s="90"/>
      <c r="C144" s="39"/>
      <c r="D144" s="91"/>
      <c r="E144" s="39"/>
      <c r="F144" s="39"/>
      <c r="G144" s="39"/>
      <c r="H144" s="39"/>
      <c r="I144" s="39"/>
      <c r="J144" s="39"/>
      <c r="K144" s="39"/>
      <c r="L144" s="39"/>
      <c r="M144" s="39"/>
      <c r="N144" s="39"/>
      <c r="O144" s="39"/>
      <c r="P144" s="39"/>
      <c r="Q144" s="39"/>
      <c r="R144" s="39"/>
      <c r="S144" s="39"/>
      <c r="T144" s="39"/>
      <c r="U144" s="39"/>
      <c r="V144" s="39"/>
      <c r="W144" s="39"/>
      <c r="X144" s="39"/>
      <c r="Y144" s="39"/>
      <c r="Z144" s="185"/>
    </row>
    <row r="145" spans="1:26" ht="12.75" customHeight="1" x14ac:dyDescent="0.2">
      <c r="A145" s="90"/>
      <c r="B145" s="90"/>
      <c r="C145" s="39"/>
      <c r="D145" s="91"/>
      <c r="E145" s="39"/>
      <c r="F145" s="39"/>
      <c r="G145" s="39"/>
      <c r="H145" s="39"/>
      <c r="I145" s="39"/>
      <c r="J145" s="39"/>
      <c r="K145" s="39"/>
      <c r="L145" s="39"/>
      <c r="M145" s="39"/>
      <c r="N145" s="39"/>
      <c r="O145" s="39"/>
      <c r="P145" s="39"/>
      <c r="Q145" s="39"/>
      <c r="R145" s="39"/>
      <c r="S145" s="39"/>
      <c r="T145" s="39"/>
      <c r="U145" s="39"/>
      <c r="V145" s="39"/>
      <c r="W145" s="39"/>
      <c r="X145" s="39"/>
      <c r="Y145" s="39"/>
      <c r="Z145" s="185"/>
    </row>
    <row r="146" spans="1:26" ht="12.75" customHeight="1" x14ac:dyDescent="0.2">
      <c r="A146" s="90"/>
      <c r="B146" s="90"/>
      <c r="C146" s="39"/>
      <c r="D146" s="91"/>
      <c r="E146" s="39"/>
      <c r="F146" s="39"/>
      <c r="G146" s="39"/>
      <c r="H146" s="39"/>
      <c r="I146" s="39"/>
      <c r="J146" s="39"/>
      <c r="K146" s="39"/>
      <c r="L146" s="39"/>
      <c r="M146" s="39"/>
      <c r="N146" s="39"/>
      <c r="O146" s="39"/>
      <c r="P146" s="39"/>
      <c r="Q146" s="39"/>
      <c r="R146" s="39"/>
      <c r="S146" s="39"/>
      <c r="T146" s="39"/>
      <c r="U146" s="39"/>
      <c r="V146" s="39"/>
      <c r="W146" s="39"/>
      <c r="X146" s="39"/>
      <c r="Y146" s="39"/>
      <c r="Z146" s="185"/>
    </row>
    <row r="147" spans="1:26" ht="12.75" customHeight="1" x14ac:dyDescent="0.2">
      <c r="A147" s="90"/>
      <c r="B147" s="90"/>
      <c r="C147" s="39"/>
      <c r="D147" s="91"/>
      <c r="E147" s="39"/>
      <c r="F147" s="39"/>
      <c r="G147" s="39"/>
      <c r="H147" s="39"/>
      <c r="I147" s="39"/>
      <c r="J147" s="39"/>
      <c r="K147" s="39"/>
      <c r="L147" s="39"/>
      <c r="M147" s="39"/>
      <c r="N147" s="39"/>
      <c r="O147" s="39"/>
      <c r="P147" s="39"/>
      <c r="Q147" s="39"/>
      <c r="R147" s="39"/>
      <c r="S147" s="39"/>
      <c r="T147" s="39"/>
      <c r="U147" s="39"/>
      <c r="V147" s="39"/>
      <c r="W147" s="39"/>
      <c r="X147" s="39"/>
      <c r="Y147" s="39"/>
      <c r="Z147" s="185"/>
    </row>
    <row r="148" spans="1:26" ht="12.75" customHeight="1" x14ac:dyDescent="0.2">
      <c r="A148" s="90"/>
      <c r="B148" s="90"/>
      <c r="C148" s="39"/>
      <c r="D148" s="91"/>
      <c r="E148" s="39"/>
      <c r="F148" s="39"/>
      <c r="G148" s="39"/>
      <c r="H148" s="39"/>
      <c r="I148" s="39"/>
      <c r="J148" s="39"/>
      <c r="K148" s="39"/>
      <c r="L148" s="39"/>
      <c r="M148" s="39"/>
      <c r="N148" s="39"/>
      <c r="O148" s="39"/>
      <c r="P148" s="39"/>
      <c r="Q148" s="39"/>
      <c r="R148" s="39"/>
      <c r="S148" s="39"/>
      <c r="T148" s="39"/>
      <c r="U148" s="39"/>
      <c r="V148" s="39"/>
      <c r="W148" s="39"/>
      <c r="X148" s="39"/>
      <c r="Y148" s="39"/>
      <c r="Z148" s="185"/>
    </row>
    <row r="149" spans="1:26" ht="12.75" customHeight="1" x14ac:dyDescent="0.2">
      <c r="A149" s="90"/>
      <c r="B149" s="90"/>
      <c r="C149" s="39"/>
      <c r="D149" s="91"/>
      <c r="E149" s="39"/>
      <c r="F149" s="39"/>
      <c r="G149" s="39"/>
      <c r="H149" s="39"/>
      <c r="I149" s="39"/>
      <c r="J149" s="39"/>
      <c r="K149" s="39"/>
      <c r="L149" s="39"/>
      <c r="M149" s="39"/>
      <c r="N149" s="39"/>
      <c r="O149" s="39"/>
      <c r="P149" s="39"/>
      <c r="Q149" s="39"/>
      <c r="R149" s="39"/>
      <c r="S149" s="39"/>
      <c r="T149" s="39"/>
      <c r="U149" s="39"/>
      <c r="V149" s="39"/>
      <c r="W149" s="39"/>
      <c r="X149" s="39"/>
      <c r="Y149" s="39"/>
      <c r="Z149" s="185"/>
    </row>
    <row r="150" spans="1:26" ht="12.75" customHeight="1" x14ac:dyDescent="0.2">
      <c r="A150" s="90"/>
      <c r="B150" s="90"/>
      <c r="C150" s="39"/>
      <c r="D150" s="91"/>
      <c r="E150" s="39"/>
      <c r="F150" s="39"/>
      <c r="G150" s="39"/>
      <c r="H150" s="39"/>
      <c r="I150" s="39"/>
      <c r="J150" s="39"/>
      <c r="K150" s="39"/>
      <c r="L150" s="39"/>
      <c r="M150" s="39"/>
      <c r="N150" s="39"/>
      <c r="O150" s="39"/>
      <c r="P150" s="39"/>
      <c r="Q150" s="39"/>
      <c r="R150" s="39"/>
      <c r="S150" s="39"/>
      <c r="T150" s="39"/>
      <c r="U150" s="39"/>
      <c r="V150" s="39"/>
      <c r="W150" s="39"/>
      <c r="X150" s="39"/>
      <c r="Y150" s="39"/>
      <c r="Z150" s="185"/>
    </row>
    <row r="151" spans="1:26" ht="12.75" customHeight="1" x14ac:dyDescent="0.2">
      <c r="A151" s="90"/>
      <c r="B151" s="90"/>
      <c r="C151" s="39"/>
      <c r="D151" s="91"/>
      <c r="E151" s="39"/>
      <c r="F151" s="39"/>
      <c r="G151" s="39"/>
      <c r="H151" s="39"/>
      <c r="I151" s="39"/>
      <c r="J151" s="39"/>
      <c r="K151" s="39"/>
      <c r="L151" s="39"/>
      <c r="M151" s="39"/>
      <c r="N151" s="39"/>
      <c r="O151" s="39"/>
      <c r="P151" s="39"/>
      <c r="Q151" s="39"/>
      <c r="R151" s="39"/>
      <c r="S151" s="39"/>
      <c r="T151" s="39"/>
      <c r="U151" s="39"/>
      <c r="V151" s="39"/>
      <c r="W151" s="39"/>
      <c r="X151" s="39"/>
      <c r="Y151" s="39"/>
      <c r="Z151" s="185"/>
    </row>
    <row r="152" spans="1:26" ht="12.75" customHeight="1" x14ac:dyDescent="0.2">
      <c r="A152" s="90"/>
      <c r="B152" s="90"/>
      <c r="C152" s="39"/>
      <c r="D152" s="91"/>
      <c r="E152" s="39"/>
      <c r="F152" s="39"/>
      <c r="G152" s="39"/>
      <c r="H152" s="39"/>
      <c r="I152" s="39"/>
      <c r="J152" s="39"/>
      <c r="K152" s="39"/>
      <c r="L152" s="39"/>
      <c r="M152" s="39"/>
      <c r="N152" s="39"/>
      <c r="O152" s="39"/>
      <c r="P152" s="39"/>
      <c r="Q152" s="39"/>
      <c r="R152" s="39"/>
      <c r="S152" s="39"/>
      <c r="T152" s="39"/>
      <c r="U152" s="39"/>
      <c r="V152" s="39"/>
      <c r="W152" s="39"/>
      <c r="X152" s="39"/>
      <c r="Y152" s="39"/>
      <c r="Z152" s="185"/>
    </row>
    <row r="153" spans="1:26" ht="12.75" customHeight="1" x14ac:dyDescent="0.2">
      <c r="A153" s="90"/>
      <c r="B153" s="90"/>
      <c r="C153" s="39"/>
      <c r="D153" s="91"/>
      <c r="E153" s="39"/>
      <c r="F153" s="39"/>
      <c r="G153" s="39"/>
      <c r="H153" s="39"/>
      <c r="I153" s="39"/>
      <c r="J153" s="39"/>
      <c r="K153" s="39"/>
      <c r="L153" s="39"/>
      <c r="M153" s="39"/>
      <c r="N153" s="39"/>
      <c r="O153" s="39"/>
      <c r="P153" s="39"/>
      <c r="Q153" s="39"/>
      <c r="R153" s="39"/>
      <c r="S153" s="39"/>
      <c r="T153" s="39"/>
      <c r="U153" s="39"/>
      <c r="V153" s="39"/>
      <c r="W153" s="39"/>
      <c r="X153" s="39"/>
      <c r="Y153" s="39"/>
      <c r="Z153" s="185"/>
    </row>
    <row r="154" spans="1:26" ht="12.75" customHeight="1" x14ac:dyDescent="0.2">
      <c r="A154" s="90"/>
      <c r="B154" s="90"/>
      <c r="C154" s="39"/>
      <c r="D154" s="91"/>
      <c r="E154" s="39"/>
      <c r="F154" s="39"/>
      <c r="G154" s="39"/>
      <c r="H154" s="39"/>
      <c r="I154" s="39"/>
      <c r="J154" s="39"/>
      <c r="K154" s="39"/>
      <c r="L154" s="39"/>
      <c r="M154" s="39"/>
      <c r="N154" s="39"/>
      <c r="O154" s="39"/>
      <c r="P154" s="39"/>
      <c r="Q154" s="39"/>
      <c r="R154" s="39"/>
      <c r="S154" s="39"/>
      <c r="T154" s="39"/>
      <c r="U154" s="39"/>
      <c r="V154" s="39"/>
      <c r="W154" s="39"/>
      <c r="X154" s="39"/>
      <c r="Y154" s="39"/>
      <c r="Z154" s="185"/>
    </row>
    <row r="155" spans="1:26" ht="12.75" customHeight="1" x14ac:dyDescent="0.2">
      <c r="A155" s="90"/>
      <c r="B155" s="90"/>
      <c r="C155" s="39"/>
      <c r="D155" s="91"/>
      <c r="E155" s="39"/>
      <c r="F155" s="39"/>
      <c r="G155" s="39"/>
      <c r="H155" s="39"/>
      <c r="I155" s="39"/>
      <c r="J155" s="39"/>
      <c r="K155" s="39"/>
      <c r="L155" s="39"/>
      <c r="M155" s="39"/>
      <c r="N155" s="39"/>
      <c r="O155" s="39"/>
      <c r="P155" s="39"/>
      <c r="Q155" s="39"/>
      <c r="R155" s="39"/>
      <c r="S155" s="39"/>
      <c r="T155" s="39"/>
      <c r="U155" s="39"/>
      <c r="V155" s="39"/>
      <c r="W155" s="39"/>
      <c r="X155" s="39"/>
      <c r="Y155" s="39"/>
      <c r="Z155" s="185"/>
    </row>
    <row r="156" spans="1:26" ht="12.75" customHeight="1" x14ac:dyDescent="0.2">
      <c r="A156" s="90"/>
      <c r="B156" s="90"/>
      <c r="C156" s="39"/>
      <c r="D156" s="91"/>
      <c r="E156" s="39"/>
      <c r="F156" s="39"/>
      <c r="G156" s="39"/>
      <c r="H156" s="39"/>
      <c r="I156" s="39"/>
      <c r="J156" s="39"/>
      <c r="K156" s="39"/>
      <c r="L156" s="39"/>
      <c r="M156" s="39"/>
      <c r="N156" s="39"/>
      <c r="O156" s="39"/>
      <c r="P156" s="39"/>
      <c r="Q156" s="39"/>
      <c r="R156" s="39"/>
      <c r="S156" s="39"/>
      <c r="T156" s="39"/>
      <c r="U156" s="39"/>
      <c r="V156" s="39"/>
      <c r="W156" s="39"/>
      <c r="X156" s="39"/>
      <c r="Y156" s="39"/>
      <c r="Z156" s="185"/>
    </row>
    <row r="157" spans="1:26" ht="12.75" customHeight="1" x14ac:dyDescent="0.2">
      <c r="A157" s="90"/>
      <c r="B157" s="90"/>
      <c r="C157" s="39"/>
      <c r="D157" s="91"/>
      <c r="E157" s="39"/>
      <c r="F157" s="39"/>
      <c r="G157" s="39"/>
      <c r="H157" s="39"/>
      <c r="I157" s="39"/>
      <c r="J157" s="39"/>
      <c r="K157" s="39"/>
      <c r="L157" s="39"/>
      <c r="M157" s="39"/>
      <c r="N157" s="39"/>
      <c r="O157" s="39"/>
      <c r="P157" s="39"/>
      <c r="Q157" s="39"/>
      <c r="R157" s="39"/>
      <c r="S157" s="39"/>
      <c r="T157" s="39"/>
      <c r="U157" s="39"/>
      <c r="V157" s="39"/>
      <c r="W157" s="39"/>
      <c r="X157" s="39"/>
      <c r="Y157" s="39"/>
      <c r="Z157" s="185"/>
    </row>
    <row r="158" spans="1:26" ht="12.75" customHeight="1" x14ac:dyDescent="0.2">
      <c r="A158" s="90"/>
      <c r="B158" s="90"/>
      <c r="C158" s="39"/>
      <c r="D158" s="91"/>
      <c r="E158" s="39"/>
      <c r="F158" s="39"/>
      <c r="G158" s="39"/>
      <c r="H158" s="39"/>
      <c r="I158" s="39"/>
      <c r="J158" s="39"/>
      <c r="K158" s="39"/>
      <c r="L158" s="39"/>
      <c r="M158" s="39"/>
      <c r="N158" s="39"/>
      <c r="O158" s="39"/>
      <c r="P158" s="39"/>
      <c r="Q158" s="39"/>
      <c r="R158" s="39"/>
      <c r="S158" s="39"/>
      <c r="T158" s="39"/>
      <c r="U158" s="39"/>
      <c r="V158" s="39"/>
      <c r="W158" s="39"/>
      <c r="X158" s="39"/>
      <c r="Y158" s="39"/>
      <c r="Z158" s="185"/>
    </row>
    <row r="159" spans="1:26" ht="12.75" customHeight="1" x14ac:dyDescent="0.2">
      <c r="A159" s="90"/>
      <c r="B159" s="90"/>
      <c r="C159" s="39"/>
      <c r="D159" s="91"/>
      <c r="E159" s="39"/>
      <c r="F159" s="39"/>
      <c r="G159" s="39"/>
      <c r="H159" s="39"/>
      <c r="I159" s="39"/>
      <c r="J159" s="39"/>
      <c r="K159" s="39"/>
      <c r="L159" s="39"/>
      <c r="M159" s="39"/>
      <c r="N159" s="39"/>
      <c r="O159" s="39"/>
      <c r="P159" s="39"/>
      <c r="Q159" s="39"/>
      <c r="R159" s="39"/>
      <c r="S159" s="39"/>
      <c r="T159" s="39"/>
      <c r="U159" s="39"/>
      <c r="V159" s="39"/>
      <c r="W159" s="39"/>
      <c r="X159" s="39"/>
      <c r="Y159" s="39"/>
      <c r="Z159" s="185"/>
    </row>
    <row r="160" spans="1:26" ht="12.75" customHeight="1" x14ac:dyDescent="0.2">
      <c r="A160" s="90"/>
      <c r="B160" s="90"/>
      <c r="C160" s="39"/>
      <c r="D160" s="91"/>
      <c r="E160" s="39"/>
      <c r="F160" s="39"/>
      <c r="G160" s="39"/>
      <c r="H160" s="39"/>
      <c r="I160" s="39"/>
      <c r="J160" s="39"/>
      <c r="K160" s="39"/>
      <c r="L160" s="39"/>
      <c r="M160" s="39"/>
      <c r="N160" s="39"/>
      <c r="O160" s="39"/>
      <c r="P160" s="39"/>
      <c r="Q160" s="39"/>
      <c r="R160" s="39"/>
      <c r="S160" s="39"/>
      <c r="T160" s="39"/>
      <c r="U160" s="39"/>
      <c r="V160" s="39"/>
      <c r="W160" s="39"/>
      <c r="X160" s="39"/>
      <c r="Y160" s="39"/>
      <c r="Z160" s="185"/>
    </row>
    <row r="161" spans="1:26" ht="12.75" customHeight="1" x14ac:dyDescent="0.2">
      <c r="A161" s="90"/>
      <c r="B161" s="90"/>
      <c r="C161" s="39"/>
      <c r="D161" s="91"/>
      <c r="E161" s="39"/>
      <c r="F161" s="39"/>
      <c r="G161" s="39"/>
      <c r="H161" s="39"/>
      <c r="I161" s="39"/>
      <c r="J161" s="39"/>
      <c r="K161" s="39"/>
      <c r="L161" s="39"/>
      <c r="M161" s="39"/>
      <c r="N161" s="39"/>
      <c r="O161" s="39"/>
      <c r="P161" s="39"/>
      <c r="Q161" s="39"/>
      <c r="R161" s="39"/>
      <c r="S161" s="39"/>
      <c r="T161" s="39"/>
      <c r="U161" s="39"/>
      <c r="V161" s="39"/>
      <c r="W161" s="39"/>
      <c r="X161" s="39"/>
      <c r="Y161" s="39"/>
      <c r="Z161" s="185"/>
    </row>
    <row r="162" spans="1:26" ht="12.75" customHeight="1" x14ac:dyDescent="0.2">
      <c r="A162" s="90"/>
      <c r="B162" s="90"/>
      <c r="C162" s="39"/>
      <c r="D162" s="91"/>
      <c r="E162" s="39"/>
      <c r="F162" s="39"/>
      <c r="G162" s="39"/>
      <c r="H162" s="39"/>
      <c r="I162" s="39"/>
      <c r="J162" s="39"/>
      <c r="K162" s="39"/>
      <c r="L162" s="39"/>
      <c r="M162" s="39"/>
      <c r="N162" s="39"/>
      <c r="O162" s="39"/>
      <c r="P162" s="39"/>
      <c r="Q162" s="39"/>
      <c r="R162" s="39"/>
      <c r="S162" s="39"/>
      <c r="T162" s="39"/>
      <c r="U162" s="39"/>
      <c r="V162" s="39"/>
      <c r="W162" s="39"/>
      <c r="X162" s="39"/>
      <c r="Y162" s="39"/>
      <c r="Z162" s="185"/>
    </row>
    <row r="163" spans="1:26" ht="12.75" customHeight="1" x14ac:dyDescent="0.2">
      <c r="A163" s="90"/>
      <c r="B163" s="90"/>
      <c r="C163" s="39"/>
      <c r="D163" s="91"/>
      <c r="E163" s="39"/>
      <c r="F163" s="39"/>
      <c r="G163" s="39"/>
      <c r="H163" s="39"/>
      <c r="I163" s="39"/>
      <c r="J163" s="39"/>
      <c r="K163" s="39"/>
      <c r="L163" s="39"/>
      <c r="M163" s="39"/>
      <c r="N163" s="39"/>
      <c r="O163" s="39"/>
      <c r="P163" s="39"/>
      <c r="Q163" s="39"/>
      <c r="R163" s="39"/>
      <c r="S163" s="39"/>
      <c r="T163" s="39"/>
      <c r="U163" s="39"/>
      <c r="V163" s="39"/>
      <c r="W163" s="39"/>
      <c r="X163" s="39"/>
      <c r="Y163" s="39"/>
      <c r="Z163" s="185"/>
    </row>
    <row r="164" spans="1:26" ht="12.75" customHeight="1" x14ac:dyDescent="0.2">
      <c r="A164" s="90"/>
      <c r="B164" s="90"/>
      <c r="C164" s="39"/>
      <c r="D164" s="91"/>
      <c r="E164" s="39"/>
      <c r="F164" s="39"/>
      <c r="G164" s="39"/>
      <c r="H164" s="39"/>
      <c r="I164" s="39"/>
      <c r="J164" s="39"/>
      <c r="K164" s="39"/>
      <c r="L164" s="39"/>
      <c r="M164" s="39"/>
      <c r="N164" s="39"/>
      <c r="O164" s="39"/>
      <c r="P164" s="39"/>
      <c r="Q164" s="39"/>
      <c r="R164" s="39"/>
      <c r="S164" s="39"/>
      <c r="T164" s="39"/>
      <c r="U164" s="39"/>
      <c r="V164" s="39"/>
      <c r="W164" s="39"/>
      <c r="X164" s="39"/>
      <c r="Y164" s="39"/>
      <c r="Z164" s="185"/>
    </row>
    <row r="165" spans="1:26" ht="12.75" customHeight="1" x14ac:dyDescent="0.2">
      <c r="A165" s="90"/>
      <c r="B165" s="90"/>
      <c r="C165" s="39"/>
      <c r="D165" s="91"/>
      <c r="E165" s="39"/>
      <c r="F165" s="39"/>
      <c r="G165" s="39"/>
      <c r="H165" s="39"/>
      <c r="I165" s="39"/>
      <c r="J165" s="39"/>
      <c r="K165" s="39"/>
      <c r="L165" s="39"/>
      <c r="M165" s="39"/>
      <c r="N165" s="39"/>
      <c r="O165" s="39"/>
      <c r="P165" s="39"/>
      <c r="Q165" s="39"/>
      <c r="R165" s="39"/>
      <c r="S165" s="39"/>
      <c r="T165" s="39"/>
      <c r="U165" s="39"/>
      <c r="V165" s="39"/>
      <c r="W165" s="39"/>
      <c r="X165" s="39"/>
      <c r="Y165" s="39"/>
      <c r="Z165" s="185"/>
    </row>
    <row r="166" spans="1:26" ht="12.75" customHeight="1" x14ac:dyDescent="0.2">
      <c r="A166" s="90"/>
      <c r="B166" s="90"/>
      <c r="C166" s="39"/>
      <c r="D166" s="91"/>
      <c r="E166" s="39"/>
      <c r="F166" s="39"/>
      <c r="G166" s="39"/>
      <c r="H166" s="39"/>
      <c r="I166" s="39"/>
      <c r="J166" s="39"/>
      <c r="K166" s="39"/>
      <c r="L166" s="39"/>
      <c r="M166" s="39"/>
      <c r="N166" s="39"/>
      <c r="O166" s="39"/>
      <c r="P166" s="39"/>
      <c r="Q166" s="39"/>
      <c r="R166" s="39"/>
      <c r="S166" s="39"/>
      <c r="T166" s="39"/>
      <c r="U166" s="39"/>
      <c r="V166" s="39"/>
      <c r="W166" s="39"/>
      <c r="X166" s="39"/>
      <c r="Y166" s="39"/>
      <c r="Z166" s="185"/>
    </row>
    <row r="167" spans="1:26" ht="12.75" customHeight="1" x14ac:dyDescent="0.2">
      <c r="A167" s="90"/>
      <c r="B167" s="90"/>
      <c r="C167" s="39"/>
      <c r="D167" s="91"/>
      <c r="E167" s="39"/>
      <c r="F167" s="39"/>
      <c r="G167" s="39"/>
      <c r="H167" s="39"/>
      <c r="I167" s="39"/>
      <c r="J167" s="39"/>
      <c r="K167" s="39"/>
      <c r="L167" s="39"/>
      <c r="M167" s="39"/>
      <c r="N167" s="39"/>
      <c r="O167" s="39"/>
      <c r="P167" s="39"/>
      <c r="Q167" s="39"/>
      <c r="R167" s="39"/>
      <c r="S167" s="39"/>
      <c r="T167" s="39"/>
      <c r="U167" s="39"/>
      <c r="V167" s="39"/>
      <c r="W167" s="39"/>
      <c r="X167" s="39"/>
      <c r="Y167" s="39"/>
      <c r="Z167" s="185"/>
    </row>
    <row r="168" spans="1:26" ht="12.75" customHeight="1" x14ac:dyDescent="0.2">
      <c r="A168" s="90"/>
      <c r="B168" s="90"/>
      <c r="C168" s="39"/>
      <c r="D168" s="91"/>
      <c r="E168" s="39"/>
      <c r="F168" s="39"/>
      <c r="G168" s="39"/>
      <c r="H168" s="39"/>
      <c r="I168" s="39"/>
      <c r="J168" s="39"/>
      <c r="K168" s="39"/>
      <c r="L168" s="39"/>
      <c r="M168" s="39"/>
      <c r="N168" s="39"/>
      <c r="O168" s="39"/>
      <c r="P168" s="39"/>
      <c r="Q168" s="39"/>
      <c r="R168" s="39"/>
      <c r="S168" s="39"/>
      <c r="T168" s="39"/>
      <c r="U168" s="39"/>
      <c r="V168" s="39"/>
      <c r="W168" s="39"/>
      <c r="X168" s="39"/>
      <c r="Y168" s="39"/>
      <c r="Z168" s="185"/>
    </row>
    <row r="169" spans="1:26" ht="12.75" customHeight="1" x14ac:dyDescent="0.2">
      <c r="A169" s="90"/>
      <c r="B169" s="90"/>
      <c r="C169" s="39"/>
      <c r="D169" s="91"/>
      <c r="E169" s="39"/>
      <c r="F169" s="39"/>
      <c r="G169" s="39"/>
      <c r="H169" s="39"/>
      <c r="I169" s="39"/>
      <c r="J169" s="39"/>
      <c r="K169" s="39"/>
      <c r="L169" s="39"/>
      <c r="M169" s="39"/>
      <c r="N169" s="39"/>
      <c r="O169" s="39"/>
      <c r="P169" s="39"/>
      <c r="Q169" s="39"/>
      <c r="R169" s="39"/>
      <c r="S169" s="39"/>
      <c r="T169" s="39"/>
      <c r="U169" s="39"/>
      <c r="V169" s="39"/>
      <c r="W169" s="39"/>
      <c r="X169" s="39"/>
      <c r="Y169" s="39"/>
      <c r="Z169" s="185"/>
    </row>
    <row r="170" spans="1:26" ht="12.75" customHeight="1" x14ac:dyDescent="0.2">
      <c r="A170" s="90"/>
      <c r="B170" s="90"/>
      <c r="C170" s="39"/>
      <c r="D170" s="91"/>
      <c r="E170" s="39"/>
      <c r="F170" s="39"/>
      <c r="G170" s="39"/>
      <c r="H170" s="39"/>
      <c r="I170" s="39"/>
      <c r="J170" s="39"/>
      <c r="K170" s="39"/>
      <c r="L170" s="39"/>
      <c r="M170" s="39"/>
      <c r="N170" s="39"/>
      <c r="O170" s="39"/>
      <c r="P170" s="39"/>
      <c r="Q170" s="39"/>
      <c r="R170" s="39"/>
      <c r="S170" s="39"/>
      <c r="T170" s="39"/>
      <c r="U170" s="39"/>
      <c r="V170" s="39"/>
      <c r="W170" s="39"/>
      <c r="X170" s="39"/>
      <c r="Y170" s="39"/>
      <c r="Z170" s="185"/>
    </row>
    <row r="171" spans="1:26" ht="12.75" customHeight="1" x14ac:dyDescent="0.2">
      <c r="A171" s="90"/>
      <c r="B171" s="90"/>
      <c r="C171" s="39"/>
      <c r="D171" s="91"/>
      <c r="E171" s="39"/>
      <c r="F171" s="39"/>
      <c r="G171" s="39"/>
      <c r="H171" s="39"/>
      <c r="I171" s="39"/>
      <c r="J171" s="39"/>
      <c r="K171" s="39"/>
      <c r="L171" s="39"/>
      <c r="M171" s="39"/>
      <c r="N171" s="39"/>
      <c r="O171" s="39"/>
      <c r="P171" s="39"/>
      <c r="Q171" s="39"/>
      <c r="R171" s="39"/>
      <c r="S171" s="39"/>
      <c r="T171" s="39"/>
      <c r="U171" s="39"/>
      <c r="V171" s="39"/>
      <c r="W171" s="39"/>
      <c r="X171" s="39"/>
      <c r="Y171" s="39"/>
      <c r="Z171" s="185"/>
    </row>
    <row r="172" spans="1:26" ht="12.75" customHeight="1" x14ac:dyDescent="0.2">
      <c r="A172" s="90"/>
      <c r="B172" s="90"/>
      <c r="C172" s="39"/>
      <c r="D172" s="91"/>
      <c r="E172" s="39"/>
      <c r="F172" s="39"/>
      <c r="G172" s="39"/>
      <c r="H172" s="39"/>
      <c r="I172" s="39"/>
      <c r="J172" s="39"/>
      <c r="K172" s="39"/>
      <c r="L172" s="39"/>
      <c r="M172" s="39"/>
      <c r="N172" s="39"/>
      <c r="O172" s="39"/>
      <c r="P172" s="39"/>
      <c r="Q172" s="39"/>
      <c r="R172" s="39"/>
      <c r="S172" s="39"/>
      <c r="T172" s="39"/>
      <c r="U172" s="39"/>
      <c r="V172" s="39"/>
      <c r="W172" s="39"/>
      <c r="X172" s="39"/>
      <c r="Y172" s="39"/>
      <c r="Z172" s="185"/>
    </row>
    <row r="173" spans="1:26" ht="12.75" customHeight="1" x14ac:dyDescent="0.2">
      <c r="A173" s="90"/>
      <c r="B173" s="90"/>
      <c r="C173" s="39"/>
      <c r="D173" s="91"/>
      <c r="E173" s="39"/>
      <c r="F173" s="39"/>
      <c r="G173" s="39"/>
      <c r="H173" s="39"/>
      <c r="I173" s="39"/>
      <c r="J173" s="39"/>
      <c r="K173" s="39"/>
      <c r="L173" s="39"/>
      <c r="M173" s="39"/>
      <c r="N173" s="39"/>
      <c r="O173" s="39"/>
      <c r="P173" s="39"/>
      <c r="Q173" s="39"/>
      <c r="R173" s="39"/>
      <c r="S173" s="39"/>
      <c r="T173" s="39"/>
      <c r="U173" s="39"/>
      <c r="V173" s="39"/>
      <c r="W173" s="39"/>
      <c r="X173" s="39"/>
      <c r="Y173" s="39"/>
      <c r="Z173" s="185"/>
    </row>
    <row r="174" spans="1:26" ht="12.75" customHeight="1" x14ac:dyDescent="0.2">
      <c r="A174" s="90"/>
      <c r="B174" s="90"/>
      <c r="C174" s="39"/>
      <c r="D174" s="91"/>
      <c r="E174" s="39"/>
      <c r="F174" s="39"/>
      <c r="G174" s="39"/>
      <c r="H174" s="39"/>
      <c r="I174" s="39"/>
      <c r="J174" s="39"/>
      <c r="K174" s="39"/>
      <c r="L174" s="39"/>
      <c r="M174" s="39"/>
      <c r="N174" s="39"/>
      <c r="O174" s="39"/>
      <c r="P174" s="39"/>
      <c r="Q174" s="39"/>
      <c r="R174" s="39"/>
      <c r="S174" s="39"/>
      <c r="T174" s="39"/>
      <c r="U174" s="39"/>
      <c r="V174" s="39"/>
      <c r="W174" s="39"/>
      <c r="X174" s="39"/>
      <c r="Y174" s="39"/>
      <c r="Z174" s="185"/>
    </row>
    <row r="175" spans="1:26" ht="12.75" customHeight="1" x14ac:dyDescent="0.2">
      <c r="A175" s="90"/>
      <c r="B175" s="90"/>
      <c r="C175" s="39"/>
      <c r="D175" s="91"/>
      <c r="E175" s="39"/>
      <c r="F175" s="39"/>
      <c r="G175" s="39"/>
      <c r="H175" s="39"/>
      <c r="I175" s="39"/>
      <c r="J175" s="39"/>
      <c r="K175" s="39"/>
      <c r="L175" s="39"/>
      <c r="M175" s="39"/>
      <c r="N175" s="39"/>
      <c r="O175" s="39"/>
      <c r="P175" s="39"/>
      <c r="Q175" s="39"/>
      <c r="R175" s="39"/>
      <c r="S175" s="39"/>
      <c r="T175" s="39"/>
      <c r="U175" s="39"/>
      <c r="V175" s="39"/>
      <c r="W175" s="39"/>
      <c r="X175" s="39"/>
      <c r="Y175" s="39"/>
      <c r="Z175" s="185"/>
    </row>
    <row r="176" spans="1:26" ht="12.75" customHeight="1" x14ac:dyDescent="0.2">
      <c r="A176" s="90"/>
      <c r="B176" s="90"/>
      <c r="C176" s="39"/>
      <c r="D176" s="91"/>
      <c r="E176" s="39"/>
      <c r="F176" s="39"/>
      <c r="G176" s="39"/>
      <c r="H176" s="39"/>
      <c r="I176" s="39"/>
      <c r="J176" s="39"/>
      <c r="K176" s="39"/>
      <c r="L176" s="39"/>
      <c r="M176" s="39"/>
      <c r="N176" s="39"/>
      <c r="O176" s="39"/>
      <c r="P176" s="39"/>
      <c r="Q176" s="39"/>
      <c r="R176" s="39"/>
      <c r="S176" s="39"/>
      <c r="T176" s="39"/>
      <c r="U176" s="39"/>
      <c r="V176" s="39"/>
      <c r="W176" s="39"/>
      <c r="X176" s="39"/>
      <c r="Y176" s="39"/>
      <c r="Z176" s="185"/>
    </row>
    <row r="177" spans="1:26" ht="12.75" customHeight="1" x14ac:dyDescent="0.2">
      <c r="A177" s="90"/>
      <c r="B177" s="90"/>
      <c r="C177" s="39"/>
      <c r="D177" s="91"/>
      <c r="E177" s="39"/>
      <c r="F177" s="39"/>
      <c r="G177" s="39"/>
      <c r="H177" s="39"/>
      <c r="I177" s="39"/>
      <c r="J177" s="39"/>
      <c r="K177" s="39"/>
      <c r="L177" s="39"/>
      <c r="M177" s="39"/>
      <c r="N177" s="39"/>
      <c r="O177" s="39"/>
      <c r="P177" s="39"/>
      <c r="Q177" s="39"/>
      <c r="R177" s="39"/>
      <c r="S177" s="39"/>
      <c r="T177" s="39"/>
      <c r="U177" s="39"/>
      <c r="V177" s="39"/>
      <c r="W177" s="39"/>
      <c r="X177" s="39"/>
      <c r="Y177" s="39"/>
      <c r="Z177" s="185"/>
    </row>
    <row r="178" spans="1:26" ht="12.75" customHeight="1" x14ac:dyDescent="0.2">
      <c r="A178" s="90"/>
      <c r="B178" s="90"/>
      <c r="C178" s="39"/>
      <c r="D178" s="91"/>
      <c r="E178" s="39"/>
      <c r="F178" s="39"/>
      <c r="G178" s="39"/>
      <c r="H178" s="39"/>
      <c r="I178" s="39"/>
      <c r="J178" s="39"/>
      <c r="K178" s="39"/>
      <c r="L178" s="39"/>
      <c r="M178" s="39"/>
      <c r="N178" s="39"/>
      <c r="O178" s="39"/>
      <c r="P178" s="39"/>
      <c r="Q178" s="39"/>
      <c r="R178" s="39"/>
      <c r="S178" s="39"/>
      <c r="T178" s="39"/>
      <c r="U178" s="39"/>
      <c r="V178" s="39"/>
      <c r="W178" s="39"/>
      <c r="X178" s="39"/>
      <c r="Y178" s="39"/>
      <c r="Z178" s="185"/>
    </row>
    <row r="179" spans="1:26" ht="12.75" customHeight="1" x14ac:dyDescent="0.2">
      <c r="A179" s="90"/>
      <c r="B179" s="90"/>
      <c r="C179" s="39"/>
      <c r="D179" s="91"/>
      <c r="E179" s="39"/>
      <c r="F179" s="39"/>
      <c r="G179" s="39"/>
      <c r="H179" s="39"/>
      <c r="I179" s="39"/>
      <c r="J179" s="39"/>
      <c r="K179" s="39"/>
      <c r="L179" s="39"/>
      <c r="M179" s="39"/>
      <c r="N179" s="39"/>
      <c r="O179" s="39"/>
      <c r="P179" s="39"/>
      <c r="Q179" s="39"/>
      <c r="R179" s="39"/>
      <c r="S179" s="39"/>
      <c r="T179" s="39"/>
      <c r="U179" s="39"/>
      <c r="V179" s="39"/>
      <c r="W179" s="39"/>
      <c r="X179" s="39"/>
      <c r="Y179" s="39"/>
      <c r="Z179" s="185"/>
    </row>
    <row r="180" spans="1:26" ht="12.75" customHeight="1" x14ac:dyDescent="0.2">
      <c r="A180" s="90"/>
      <c r="B180" s="90"/>
      <c r="C180" s="39"/>
      <c r="D180" s="91"/>
      <c r="E180" s="39"/>
      <c r="F180" s="39"/>
      <c r="G180" s="39"/>
      <c r="H180" s="39"/>
      <c r="I180" s="39"/>
      <c r="J180" s="39"/>
      <c r="K180" s="39"/>
      <c r="L180" s="39"/>
      <c r="M180" s="39"/>
      <c r="N180" s="39"/>
      <c r="O180" s="39"/>
      <c r="P180" s="39"/>
      <c r="Q180" s="39"/>
      <c r="R180" s="39"/>
      <c r="S180" s="39"/>
      <c r="T180" s="39"/>
      <c r="U180" s="39"/>
      <c r="V180" s="39"/>
      <c r="W180" s="39"/>
      <c r="X180" s="39"/>
      <c r="Y180" s="39"/>
      <c r="Z180" s="185"/>
    </row>
    <row r="181" spans="1:26" ht="12.75" customHeight="1" x14ac:dyDescent="0.2">
      <c r="A181" s="90"/>
      <c r="B181" s="90"/>
      <c r="C181" s="39"/>
      <c r="D181" s="91"/>
      <c r="E181" s="39"/>
      <c r="F181" s="39"/>
      <c r="G181" s="39"/>
      <c r="H181" s="39"/>
      <c r="I181" s="39"/>
      <c r="J181" s="39"/>
      <c r="K181" s="39"/>
      <c r="L181" s="39"/>
      <c r="M181" s="39"/>
      <c r="N181" s="39"/>
      <c r="O181" s="39"/>
      <c r="P181" s="39"/>
      <c r="Q181" s="39"/>
      <c r="R181" s="39"/>
      <c r="S181" s="39"/>
      <c r="T181" s="39"/>
      <c r="U181" s="39"/>
      <c r="V181" s="39"/>
      <c r="W181" s="39"/>
      <c r="X181" s="39"/>
      <c r="Y181" s="39"/>
      <c r="Z181" s="185"/>
    </row>
    <row r="182" spans="1:26" ht="12.75" customHeight="1" x14ac:dyDescent="0.2">
      <c r="A182" s="90"/>
      <c r="B182" s="90"/>
      <c r="C182" s="39"/>
      <c r="D182" s="91"/>
      <c r="E182" s="39"/>
      <c r="F182" s="39"/>
      <c r="G182" s="39"/>
      <c r="H182" s="39"/>
      <c r="I182" s="39"/>
      <c r="J182" s="39"/>
      <c r="K182" s="39"/>
      <c r="L182" s="39"/>
      <c r="M182" s="39"/>
      <c r="N182" s="39"/>
      <c r="O182" s="39"/>
      <c r="P182" s="39"/>
      <c r="Q182" s="39"/>
      <c r="R182" s="39"/>
      <c r="S182" s="39"/>
      <c r="T182" s="39"/>
      <c r="U182" s="39"/>
      <c r="V182" s="39"/>
      <c r="W182" s="39"/>
      <c r="X182" s="39"/>
      <c r="Y182" s="39"/>
      <c r="Z182" s="185"/>
    </row>
    <row r="183" spans="1:26" ht="12.75" customHeight="1" x14ac:dyDescent="0.2">
      <c r="A183" s="90"/>
      <c r="B183" s="90"/>
      <c r="C183" s="39"/>
      <c r="D183" s="91"/>
      <c r="E183" s="39"/>
      <c r="F183" s="39"/>
      <c r="G183" s="39"/>
      <c r="H183" s="39"/>
      <c r="I183" s="39"/>
      <c r="J183" s="39"/>
      <c r="K183" s="39"/>
      <c r="L183" s="39"/>
      <c r="M183" s="39"/>
      <c r="N183" s="39"/>
      <c r="O183" s="39"/>
      <c r="P183" s="39"/>
      <c r="Q183" s="39"/>
      <c r="R183" s="39"/>
      <c r="S183" s="39"/>
      <c r="T183" s="39"/>
      <c r="U183" s="39"/>
      <c r="V183" s="39"/>
      <c r="W183" s="39"/>
      <c r="X183" s="39"/>
      <c r="Y183" s="39"/>
      <c r="Z183" s="185"/>
    </row>
    <row r="184" spans="1:26" ht="12.75" customHeight="1" x14ac:dyDescent="0.2">
      <c r="A184" s="90"/>
      <c r="B184" s="90"/>
      <c r="C184" s="39"/>
      <c r="D184" s="91"/>
      <c r="E184" s="39"/>
      <c r="F184" s="39"/>
      <c r="G184" s="39"/>
      <c r="H184" s="39"/>
      <c r="I184" s="39"/>
      <c r="J184" s="39"/>
      <c r="K184" s="39"/>
      <c r="L184" s="39"/>
      <c r="M184" s="39"/>
      <c r="N184" s="39"/>
      <c r="O184" s="39"/>
      <c r="P184" s="39"/>
      <c r="Q184" s="39"/>
      <c r="R184" s="39"/>
      <c r="S184" s="39"/>
      <c r="T184" s="39"/>
      <c r="U184" s="39"/>
      <c r="V184" s="39"/>
      <c r="W184" s="39"/>
      <c r="X184" s="39"/>
      <c r="Y184" s="39"/>
      <c r="Z184" s="185"/>
    </row>
    <row r="185" spans="1:26" ht="12.75" customHeight="1" x14ac:dyDescent="0.2">
      <c r="A185" s="90"/>
      <c r="B185" s="90"/>
      <c r="C185" s="39"/>
      <c r="D185" s="91"/>
      <c r="E185" s="39"/>
      <c r="F185" s="39"/>
      <c r="G185" s="39"/>
      <c r="H185" s="39"/>
      <c r="I185" s="39"/>
      <c r="J185" s="39"/>
      <c r="K185" s="39"/>
      <c r="L185" s="39"/>
      <c r="M185" s="39"/>
      <c r="N185" s="39"/>
      <c r="O185" s="39"/>
      <c r="P185" s="39"/>
      <c r="Q185" s="39"/>
      <c r="R185" s="39"/>
      <c r="S185" s="39"/>
      <c r="T185" s="39"/>
      <c r="U185" s="39"/>
      <c r="V185" s="39"/>
      <c r="W185" s="39"/>
      <c r="X185" s="39"/>
      <c r="Y185" s="39"/>
      <c r="Z185" s="185"/>
    </row>
    <row r="186" spans="1:26" ht="12.75" customHeight="1" x14ac:dyDescent="0.2">
      <c r="A186" s="90"/>
      <c r="B186" s="90"/>
      <c r="C186" s="39"/>
      <c r="D186" s="91"/>
      <c r="E186" s="39"/>
      <c r="F186" s="39"/>
      <c r="G186" s="39"/>
      <c r="H186" s="39"/>
      <c r="I186" s="39"/>
      <c r="J186" s="39"/>
      <c r="K186" s="39"/>
      <c r="L186" s="39"/>
      <c r="M186" s="39"/>
      <c r="N186" s="39"/>
      <c r="O186" s="39"/>
      <c r="P186" s="39"/>
      <c r="Q186" s="39"/>
      <c r="R186" s="39"/>
      <c r="S186" s="39"/>
      <c r="T186" s="39"/>
      <c r="U186" s="39"/>
      <c r="V186" s="39"/>
      <c r="W186" s="39"/>
      <c r="X186" s="39"/>
      <c r="Y186" s="39"/>
      <c r="Z186" s="185"/>
    </row>
    <row r="187" spans="1:26" ht="12.75" customHeight="1" x14ac:dyDescent="0.2">
      <c r="A187" s="90"/>
      <c r="B187" s="90"/>
      <c r="C187" s="39"/>
      <c r="D187" s="91"/>
      <c r="E187" s="39"/>
      <c r="F187" s="39"/>
      <c r="G187" s="39"/>
      <c r="H187" s="39"/>
      <c r="I187" s="39"/>
      <c r="J187" s="39"/>
      <c r="K187" s="39"/>
      <c r="L187" s="39"/>
      <c r="M187" s="39"/>
      <c r="N187" s="39"/>
      <c r="O187" s="39"/>
      <c r="P187" s="39"/>
      <c r="Q187" s="39"/>
      <c r="R187" s="39"/>
      <c r="S187" s="39"/>
      <c r="T187" s="39"/>
      <c r="U187" s="39"/>
      <c r="V187" s="39"/>
      <c r="W187" s="39"/>
      <c r="X187" s="39"/>
      <c r="Y187" s="39"/>
      <c r="Z187" s="185"/>
    </row>
    <row r="188" spans="1:26" ht="12.75" customHeight="1" x14ac:dyDescent="0.2">
      <c r="A188" s="90"/>
      <c r="B188" s="90"/>
      <c r="C188" s="39"/>
      <c r="D188" s="91"/>
      <c r="E188" s="39"/>
      <c r="F188" s="39"/>
      <c r="G188" s="39"/>
      <c r="H188" s="39"/>
      <c r="I188" s="39"/>
      <c r="J188" s="39"/>
      <c r="K188" s="39"/>
      <c r="L188" s="39"/>
      <c r="M188" s="39"/>
      <c r="N188" s="39"/>
      <c r="O188" s="39"/>
      <c r="P188" s="39"/>
      <c r="Q188" s="39"/>
      <c r="R188" s="39"/>
      <c r="S188" s="39"/>
      <c r="T188" s="39"/>
      <c r="U188" s="39"/>
      <c r="V188" s="39"/>
      <c r="W188" s="39"/>
      <c r="X188" s="39"/>
      <c r="Y188" s="39"/>
      <c r="Z188" s="185"/>
    </row>
    <row r="189" spans="1:26" ht="12.75" customHeight="1" x14ac:dyDescent="0.2">
      <c r="A189" s="90"/>
      <c r="B189" s="90"/>
      <c r="C189" s="39"/>
      <c r="D189" s="91"/>
      <c r="E189" s="39"/>
      <c r="F189" s="39"/>
      <c r="G189" s="39"/>
      <c r="H189" s="39"/>
      <c r="I189" s="39"/>
      <c r="J189" s="39"/>
      <c r="K189" s="39"/>
      <c r="L189" s="39"/>
      <c r="M189" s="39"/>
      <c r="N189" s="39"/>
      <c r="O189" s="39"/>
      <c r="P189" s="39"/>
      <c r="Q189" s="39"/>
      <c r="R189" s="39"/>
      <c r="S189" s="39"/>
      <c r="T189" s="39"/>
      <c r="U189" s="39"/>
      <c r="V189" s="39"/>
      <c r="W189" s="39"/>
      <c r="X189" s="39"/>
      <c r="Y189" s="39"/>
      <c r="Z189" s="185"/>
    </row>
    <row r="190" spans="1:26" ht="12.75" customHeight="1" x14ac:dyDescent="0.2">
      <c r="A190" s="90"/>
      <c r="B190" s="90"/>
      <c r="C190" s="39"/>
      <c r="D190" s="91"/>
      <c r="E190" s="39"/>
      <c r="F190" s="39"/>
      <c r="G190" s="39"/>
      <c r="H190" s="39"/>
      <c r="I190" s="39"/>
      <c r="J190" s="39"/>
      <c r="K190" s="39"/>
      <c r="L190" s="39"/>
      <c r="M190" s="39"/>
      <c r="N190" s="39"/>
      <c r="O190" s="39"/>
      <c r="P190" s="39"/>
      <c r="Q190" s="39"/>
      <c r="R190" s="39"/>
      <c r="S190" s="39"/>
      <c r="T190" s="39"/>
      <c r="U190" s="39"/>
      <c r="V190" s="39"/>
      <c r="W190" s="39"/>
      <c r="X190" s="39"/>
      <c r="Y190" s="39"/>
      <c r="Z190" s="185"/>
    </row>
    <row r="191" spans="1:26" ht="12.75" customHeight="1" x14ac:dyDescent="0.2">
      <c r="A191" s="90"/>
      <c r="B191" s="90"/>
      <c r="C191" s="39"/>
      <c r="D191" s="91"/>
      <c r="E191" s="39"/>
      <c r="F191" s="39"/>
      <c r="G191" s="39"/>
      <c r="H191" s="39"/>
      <c r="I191" s="39"/>
      <c r="J191" s="39"/>
      <c r="K191" s="39"/>
      <c r="L191" s="39"/>
      <c r="M191" s="39"/>
      <c r="N191" s="39"/>
      <c r="O191" s="39"/>
      <c r="P191" s="39"/>
      <c r="Q191" s="39"/>
      <c r="R191" s="39"/>
      <c r="S191" s="39"/>
      <c r="T191" s="39"/>
      <c r="U191" s="39"/>
      <c r="V191" s="39"/>
      <c r="W191" s="39"/>
      <c r="X191" s="39"/>
      <c r="Y191" s="39"/>
      <c r="Z191" s="185"/>
    </row>
    <row r="192" spans="1:26" ht="12.75" customHeight="1" x14ac:dyDescent="0.2">
      <c r="A192" s="90"/>
      <c r="B192" s="90"/>
      <c r="C192" s="39"/>
      <c r="D192" s="91"/>
      <c r="E192" s="39"/>
      <c r="F192" s="39"/>
      <c r="G192" s="39"/>
      <c r="H192" s="39"/>
      <c r="I192" s="39"/>
      <c r="J192" s="39"/>
      <c r="K192" s="39"/>
      <c r="L192" s="39"/>
      <c r="M192" s="39"/>
      <c r="N192" s="39"/>
      <c r="O192" s="39"/>
      <c r="P192" s="39"/>
      <c r="Q192" s="39"/>
      <c r="R192" s="39"/>
      <c r="S192" s="39"/>
      <c r="T192" s="39"/>
      <c r="U192" s="39"/>
      <c r="V192" s="39"/>
      <c r="W192" s="39"/>
      <c r="X192" s="39"/>
      <c r="Y192" s="39"/>
      <c r="Z192" s="185"/>
    </row>
    <row r="193" spans="1:26" ht="12.75" customHeight="1" x14ac:dyDescent="0.2">
      <c r="A193" s="90"/>
      <c r="B193" s="90"/>
      <c r="C193" s="39"/>
      <c r="D193" s="91"/>
      <c r="E193" s="39"/>
      <c r="F193" s="39"/>
      <c r="G193" s="39"/>
      <c r="H193" s="39"/>
      <c r="I193" s="39"/>
      <c r="J193" s="39"/>
      <c r="K193" s="39"/>
      <c r="L193" s="39"/>
      <c r="M193" s="39"/>
      <c r="N193" s="39"/>
      <c r="O193" s="39"/>
      <c r="P193" s="39"/>
      <c r="Q193" s="39"/>
      <c r="R193" s="39"/>
      <c r="S193" s="39"/>
      <c r="T193" s="39"/>
      <c r="U193" s="39"/>
      <c r="V193" s="39"/>
      <c r="W193" s="39"/>
      <c r="X193" s="39"/>
      <c r="Y193" s="39"/>
      <c r="Z193" s="185"/>
    </row>
    <row r="194" spans="1:26" ht="12.75" customHeight="1" x14ac:dyDescent="0.2">
      <c r="A194" s="90"/>
      <c r="B194" s="90"/>
      <c r="C194" s="39"/>
      <c r="D194" s="91"/>
      <c r="E194" s="39"/>
      <c r="F194" s="39"/>
      <c r="G194" s="39"/>
      <c r="H194" s="39"/>
      <c r="I194" s="39"/>
      <c r="J194" s="39"/>
      <c r="K194" s="39"/>
      <c r="L194" s="39"/>
      <c r="M194" s="39"/>
      <c r="N194" s="39"/>
      <c r="O194" s="39"/>
      <c r="P194" s="39"/>
      <c r="Q194" s="39"/>
      <c r="R194" s="39"/>
      <c r="S194" s="39"/>
      <c r="T194" s="39"/>
      <c r="U194" s="39"/>
      <c r="V194" s="39"/>
      <c r="W194" s="39"/>
      <c r="X194" s="39"/>
      <c r="Y194" s="39"/>
      <c r="Z194" s="185"/>
    </row>
    <row r="195" spans="1:26" ht="12.75" customHeight="1" x14ac:dyDescent="0.2">
      <c r="A195" s="90"/>
      <c r="B195" s="90"/>
      <c r="C195" s="39"/>
      <c r="D195" s="91"/>
      <c r="E195" s="39"/>
      <c r="F195" s="39"/>
      <c r="G195" s="39"/>
      <c r="H195" s="39"/>
      <c r="I195" s="39"/>
      <c r="J195" s="39"/>
      <c r="K195" s="39"/>
      <c r="L195" s="39"/>
      <c r="M195" s="39"/>
      <c r="N195" s="39"/>
      <c r="O195" s="39"/>
      <c r="P195" s="39"/>
      <c r="Q195" s="39"/>
      <c r="R195" s="39"/>
      <c r="S195" s="39"/>
      <c r="T195" s="39"/>
      <c r="U195" s="39"/>
      <c r="V195" s="39"/>
      <c r="W195" s="39"/>
      <c r="X195" s="39"/>
      <c r="Y195" s="39"/>
      <c r="Z195" s="185"/>
    </row>
    <row r="196" spans="1:26" ht="12.75" customHeight="1" x14ac:dyDescent="0.2">
      <c r="A196" s="90"/>
      <c r="B196" s="90"/>
      <c r="C196" s="39"/>
      <c r="D196" s="91"/>
      <c r="E196" s="39"/>
      <c r="F196" s="39"/>
      <c r="G196" s="39"/>
      <c r="H196" s="39"/>
      <c r="I196" s="39"/>
      <c r="J196" s="39"/>
      <c r="K196" s="39"/>
      <c r="L196" s="39"/>
      <c r="M196" s="39"/>
      <c r="N196" s="39"/>
      <c r="O196" s="39"/>
      <c r="P196" s="39"/>
      <c r="Q196" s="39"/>
      <c r="R196" s="39"/>
      <c r="S196" s="39"/>
      <c r="T196" s="39"/>
      <c r="U196" s="39"/>
      <c r="V196" s="39"/>
      <c r="W196" s="39"/>
      <c r="X196" s="39"/>
      <c r="Y196" s="39"/>
      <c r="Z196" s="185"/>
    </row>
    <row r="197" spans="1:26" ht="12.75" customHeight="1" x14ac:dyDescent="0.2">
      <c r="A197" s="90"/>
      <c r="B197" s="90"/>
      <c r="C197" s="39"/>
      <c r="D197" s="91"/>
      <c r="E197" s="39"/>
      <c r="F197" s="39"/>
      <c r="G197" s="39"/>
      <c r="H197" s="39"/>
      <c r="I197" s="39"/>
      <c r="J197" s="39"/>
      <c r="K197" s="39"/>
      <c r="L197" s="39"/>
      <c r="M197" s="39"/>
      <c r="N197" s="39"/>
      <c r="O197" s="39"/>
      <c r="P197" s="39"/>
      <c r="Q197" s="39"/>
      <c r="R197" s="39"/>
      <c r="S197" s="39"/>
      <c r="T197" s="39"/>
      <c r="U197" s="39"/>
      <c r="V197" s="39"/>
      <c r="W197" s="39"/>
      <c r="X197" s="39"/>
      <c r="Y197" s="39"/>
      <c r="Z197" s="185"/>
    </row>
    <row r="198" spans="1:26" ht="12.75" customHeight="1" x14ac:dyDescent="0.2">
      <c r="A198" s="90"/>
      <c r="B198" s="90"/>
      <c r="C198" s="39"/>
      <c r="D198" s="91"/>
      <c r="E198" s="39"/>
      <c r="F198" s="39"/>
      <c r="G198" s="39"/>
      <c r="H198" s="39"/>
      <c r="I198" s="39"/>
      <c r="J198" s="39"/>
      <c r="K198" s="39"/>
      <c r="L198" s="39"/>
      <c r="M198" s="39"/>
      <c r="N198" s="39"/>
      <c r="O198" s="39"/>
      <c r="P198" s="39"/>
      <c r="Q198" s="39"/>
      <c r="R198" s="39"/>
      <c r="S198" s="39"/>
      <c r="T198" s="39"/>
      <c r="U198" s="39"/>
      <c r="V198" s="39"/>
      <c r="W198" s="39"/>
      <c r="X198" s="39"/>
      <c r="Y198" s="39"/>
      <c r="Z198" s="185"/>
    </row>
    <row r="199" spans="1:26" ht="12.75" customHeight="1" x14ac:dyDescent="0.2">
      <c r="A199" s="90"/>
      <c r="B199" s="90"/>
      <c r="C199" s="39"/>
      <c r="D199" s="91"/>
      <c r="E199" s="39"/>
      <c r="F199" s="39"/>
      <c r="G199" s="39"/>
      <c r="H199" s="39"/>
      <c r="I199" s="39"/>
      <c r="J199" s="39"/>
      <c r="K199" s="39"/>
      <c r="L199" s="39"/>
      <c r="M199" s="39"/>
      <c r="N199" s="39"/>
      <c r="O199" s="39"/>
      <c r="P199" s="39"/>
      <c r="Q199" s="39"/>
      <c r="R199" s="39"/>
      <c r="S199" s="39"/>
      <c r="T199" s="39"/>
      <c r="U199" s="39"/>
      <c r="V199" s="39"/>
      <c r="W199" s="39"/>
      <c r="X199" s="39"/>
      <c r="Y199" s="39"/>
      <c r="Z199" s="185"/>
    </row>
    <row r="200" spans="1:26" ht="12.75" customHeight="1" x14ac:dyDescent="0.2">
      <c r="A200" s="90"/>
      <c r="B200" s="90"/>
      <c r="C200" s="39"/>
      <c r="D200" s="91"/>
      <c r="E200" s="39"/>
      <c r="F200" s="39"/>
      <c r="G200" s="39"/>
      <c r="H200" s="39"/>
      <c r="I200" s="39"/>
      <c r="J200" s="39"/>
      <c r="K200" s="39"/>
      <c r="L200" s="39"/>
      <c r="M200" s="39"/>
      <c r="N200" s="39"/>
      <c r="O200" s="39"/>
      <c r="P200" s="39"/>
      <c r="Q200" s="39"/>
      <c r="R200" s="39"/>
      <c r="S200" s="39"/>
      <c r="T200" s="39"/>
      <c r="U200" s="39"/>
      <c r="V200" s="39"/>
      <c r="W200" s="39"/>
      <c r="X200" s="39"/>
      <c r="Y200" s="39"/>
      <c r="Z200" s="185"/>
    </row>
    <row r="201" spans="1:26" ht="12.75" customHeight="1" x14ac:dyDescent="0.2">
      <c r="A201" s="90"/>
      <c r="B201" s="90"/>
      <c r="C201" s="39"/>
      <c r="D201" s="91"/>
      <c r="E201" s="39"/>
      <c r="F201" s="39"/>
      <c r="G201" s="39"/>
      <c r="H201" s="39"/>
      <c r="I201" s="39"/>
      <c r="J201" s="39"/>
      <c r="K201" s="39"/>
      <c r="L201" s="39"/>
      <c r="M201" s="39"/>
      <c r="N201" s="39"/>
      <c r="O201" s="39"/>
      <c r="P201" s="39"/>
      <c r="Q201" s="39"/>
      <c r="R201" s="39"/>
      <c r="S201" s="39"/>
      <c r="T201" s="39"/>
      <c r="U201" s="39"/>
      <c r="V201" s="39"/>
      <c r="W201" s="39"/>
      <c r="X201" s="39"/>
      <c r="Y201" s="39"/>
      <c r="Z201" s="185"/>
    </row>
    <row r="202" spans="1:26" ht="12.75" customHeight="1" x14ac:dyDescent="0.2">
      <c r="A202" s="90"/>
      <c r="B202" s="90"/>
      <c r="C202" s="39"/>
      <c r="D202" s="91"/>
      <c r="E202" s="39"/>
      <c r="F202" s="39"/>
      <c r="G202" s="39"/>
      <c r="H202" s="39"/>
      <c r="I202" s="39"/>
      <c r="J202" s="39"/>
      <c r="K202" s="39"/>
      <c r="L202" s="39"/>
      <c r="M202" s="39"/>
      <c r="N202" s="39"/>
      <c r="O202" s="39"/>
      <c r="P202" s="39"/>
      <c r="Q202" s="39"/>
      <c r="R202" s="39"/>
      <c r="S202" s="39"/>
      <c r="T202" s="39"/>
      <c r="U202" s="39"/>
      <c r="V202" s="39"/>
      <c r="W202" s="39"/>
      <c r="X202" s="39"/>
      <c r="Y202" s="39"/>
      <c r="Z202" s="185"/>
    </row>
    <row r="203" spans="1:26" ht="12.75" customHeight="1" x14ac:dyDescent="0.2">
      <c r="A203" s="90"/>
      <c r="B203" s="90"/>
      <c r="C203" s="39"/>
      <c r="D203" s="91"/>
      <c r="E203" s="39"/>
      <c r="F203" s="39"/>
      <c r="G203" s="39"/>
      <c r="H203" s="39"/>
      <c r="I203" s="39"/>
      <c r="J203" s="39"/>
      <c r="K203" s="39"/>
      <c r="L203" s="39"/>
      <c r="M203" s="39"/>
      <c r="N203" s="39"/>
      <c r="O203" s="39"/>
      <c r="P203" s="39"/>
      <c r="Q203" s="39"/>
      <c r="R203" s="39"/>
      <c r="S203" s="39"/>
      <c r="T203" s="39"/>
      <c r="U203" s="39"/>
      <c r="V203" s="39"/>
      <c r="W203" s="39"/>
      <c r="X203" s="39"/>
      <c r="Y203" s="39"/>
      <c r="Z203" s="185"/>
    </row>
    <row r="204" spans="1:26" ht="12.75" customHeight="1" x14ac:dyDescent="0.2">
      <c r="A204" s="90"/>
      <c r="B204" s="90"/>
      <c r="C204" s="39"/>
      <c r="D204" s="91"/>
      <c r="E204" s="39"/>
      <c r="F204" s="39"/>
      <c r="G204" s="39"/>
      <c r="H204" s="39"/>
      <c r="I204" s="39"/>
      <c r="J204" s="39"/>
      <c r="K204" s="39"/>
      <c r="L204" s="39"/>
      <c r="M204" s="39"/>
      <c r="N204" s="39"/>
      <c r="O204" s="39"/>
      <c r="P204" s="39"/>
      <c r="Q204" s="39"/>
      <c r="R204" s="39"/>
      <c r="S204" s="39"/>
      <c r="T204" s="39"/>
      <c r="U204" s="39"/>
      <c r="V204" s="39"/>
      <c r="W204" s="39"/>
      <c r="X204" s="39"/>
      <c r="Y204" s="39"/>
      <c r="Z204" s="185"/>
    </row>
    <row r="205" spans="1:26" ht="12.75" customHeight="1" x14ac:dyDescent="0.2">
      <c r="A205" s="90"/>
      <c r="B205" s="90"/>
      <c r="C205" s="39"/>
      <c r="D205" s="91"/>
      <c r="E205" s="39"/>
      <c r="F205" s="39"/>
      <c r="G205" s="39"/>
      <c r="H205" s="39"/>
      <c r="I205" s="39"/>
      <c r="J205" s="39"/>
      <c r="K205" s="39"/>
      <c r="L205" s="39"/>
      <c r="M205" s="39"/>
      <c r="N205" s="39"/>
      <c r="O205" s="39"/>
      <c r="P205" s="39"/>
      <c r="Q205" s="39"/>
      <c r="R205" s="39"/>
      <c r="S205" s="39"/>
      <c r="T205" s="39"/>
      <c r="U205" s="39"/>
      <c r="V205" s="39"/>
      <c r="W205" s="39"/>
      <c r="X205" s="39"/>
      <c r="Y205" s="39"/>
      <c r="Z205" s="185"/>
    </row>
    <row r="206" spans="1:26" ht="12.75" customHeight="1" x14ac:dyDescent="0.2">
      <c r="A206" s="90"/>
      <c r="B206" s="90"/>
      <c r="C206" s="39"/>
      <c r="D206" s="91"/>
      <c r="E206" s="39"/>
      <c r="F206" s="39"/>
      <c r="G206" s="39"/>
      <c r="H206" s="39"/>
      <c r="I206" s="39"/>
      <c r="J206" s="39"/>
      <c r="K206" s="39"/>
      <c r="L206" s="39"/>
      <c r="M206" s="39"/>
      <c r="N206" s="39"/>
      <c r="O206" s="39"/>
      <c r="P206" s="39"/>
      <c r="Q206" s="39"/>
      <c r="R206" s="39"/>
      <c r="S206" s="39"/>
      <c r="T206" s="39"/>
      <c r="U206" s="39"/>
      <c r="V206" s="39"/>
      <c r="W206" s="39"/>
      <c r="X206" s="39"/>
      <c r="Y206" s="39"/>
      <c r="Z206" s="185"/>
    </row>
    <row r="207" spans="1:26" ht="12.75" customHeight="1" x14ac:dyDescent="0.2">
      <c r="A207" s="90"/>
      <c r="B207" s="90"/>
      <c r="C207" s="39"/>
      <c r="D207" s="91"/>
      <c r="E207" s="39"/>
      <c r="F207" s="39"/>
      <c r="G207" s="39"/>
      <c r="H207" s="39"/>
      <c r="I207" s="39"/>
      <c r="J207" s="39"/>
      <c r="K207" s="39"/>
      <c r="L207" s="39"/>
      <c r="M207" s="39"/>
      <c r="N207" s="39"/>
      <c r="O207" s="39"/>
      <c r="P207" s="39"/>
      <c r="Q207" s="39"/>
      <c r="R207" s="39"/>
      <c r="S207" s="39"/>
      <c r="T207" s="39"/>
      <c r="U207" s="39"/>
      <c r="V207" s="39"/>
      <c r="W207" s="39"/>
      <c r="X207" s="39"/>
      <c r="Y207" s="39"/>
      <c r="Z207" s="185"/>
    </row>
    <row r="208" spans="1:26" ht="12.75" customHeight="1" x14ac:dyDescent="0.2">
      <c r="A208" s="90"/>
      <c r="B208" s="90"/>
      <c r="C208" s="39"/>
      <c r="D208" s="91"/>
      <c r="E208" s="39"/>
      <c r="F208" s="39"/>
      <c r="G208" s="39"/>
      <c r="H208" s="39"/>
      <c r="I208" s="39"/>
      <c r="J208" s="39"/>
      <c r="K208" s="39"/>
      <c r="L208" s="39"/>
      <c r="M208" s="39"/>
      <c r="N208" s="39"/>
      <c r="O208" s="39"/>
      <c r="P208" s="39"/>
      <c r="Q208" s="39"/>
      <c r="R208" s="39"/>
      <c r="S208" s="39"/>
      <c r="T208" s="39"/>
      <c r="U208" s="39"/>
      <c r="V208" s="39"/>
      <c r="W208" s="39"/>
      <c r="X208" s="39"/>
      <c r="Y208" s="39"/>
      <c r="Z208" s="185"/>
    </row>
    <row r="209" spans="1:26" ht="12.75" customHeight="1" x14ac:dyDescent="0.2">
      <c r="A209" s="90"/>
      <c r="B209" s="90"/>
      <c r="C209" s="39"/>
      <c r="D209" s="91"/>
      <c r="E209" s="39"/>
      <c r="F209" s="39"/>
      <c r="G209" s="39"/>
      <c r="H209" s="39"/>
      <c r="I209" s="39"/>
      <c r="J209" s="39"/>
      <c r="K209" s="39"/>
      <c r="L209" s="39"/>
      <c r="M209" s="39"/>
      <c r="N209" s="39"/>
      <c r="O209" s="39"/>
      <c r="P209" s="39"/>
      <c r="Q209" s="39"/>
      <c r="R209" s="39"/>
      <c r="S209" s="39"/>
      <c r="T209" s="39"/>
      <c r="U209" s="39"/>
      <c r="V209" s="39"/>
      <c r="W209" s="39"/>
      <c r="X209" s="39"/>
      <c r="Y209" s="39"/>
      <c r="Z209" s="185"/>
    </row>
    <row r="210" spans="1:26" ht="12.75" customHeight="1" x14ac:dyDescent="0.2">
      <c r="A210" s="90"/>
      <c r="B210" s="90"/>
      <c r="C210" s="39"/>
      <c r="D210" s="91"/>
      <c r="E210" s="39"/>
      <c r="F210" s="39"/>
      <c r="G210" s="39"/>
      <c r="H210" s="39"/>
      <c r="I210" s="39"/>
      <c r="J210" s="39"/>
      <c r="K210" s="39"/>
      <c r="L210" s="39"/>
      <c r="M210" s="39"/>
      <c r="N210" s="39"/>
      <c r="O210" s="39"/>
      <c r="P210" s="39"/>
      <c r="Q210" s="39"/>
      <c r="R210" s="39"/>
      <c r="S210" s="39"/>
      <c r="T210" s="39"/>
      <c r="U210" s="39"/>
      <c r="V210" s="39"/>
      <c r="W210" s="39"/>
      <c r="X210" s="39"/>
      <c r="Y210" s="39"/>
      <c r="Z210" s="185"/>
    </row>
    <row r="211" spans="1:26" ht="12.75" customHeight="1" x14ac:dyDescent="0.2">
      <c r="A211" s="90"/>
      <c r="B211" s="90"/>
      <c r="C211" s="39"/>
      <c r="D211" s="91"/>
      <c r="E211" s="39"/>
      <c r="F211" s="39"/>
      <c r="G211" s="39"/>
      <c r="H211" s="39"/>
      <c r="I211" s="39"/>
      <c r="J211" s="39"/>
      <c r="K211" s="39"/>
      <c r="L211" s="39"/>
      <c r="M211" s="39"/>
      <c r="N211" s="39"/>
      <c r="O211" s="39"/>
      <c r="P211" s="39"/>
      <c r="Q211" s="39"/>
      <c r="R211" s="39"/>
      <c r="S211" s="39"/>
      <c r="T211" s="39"/>
      <c r="U211" s="39"/>
      <c r="V211" s="39"/>
      <c r="W211" s="39"/>
      <c r="X211" s="39"/>
      <c r="Y211" s="39"/>
      <c r="Z211" s="185"/>
    </row>
    <row r="212" spans="1:26" ht="12.75" customHeight="1" x14ac:dyDescent="0.2">
      <c r="A212" s="90"/>
      <c r="B212" s="90"/>
      <c r="C212" s="39"/>
      <c r="D212" s="91"/>
      <c r="E212" s="39"/>
      <c r="F212" s="39"/>
      <c r="G212" s="39"/>
      <c r="H212" s="39"/>
      <c r="I212" s="39"/>
      <c r="J212" s="39"/>
      <c r="K212" s="39"/>
      <c r="L212" s="39"/>
      <c r="M212" s="39"/>
      <c r="N212" s="39"/>
      <c r="O212" s="39"/>
      <c r="P212" s="39"/>
      <c r="Q212" s="39"/>
      <c r="R212" s="39"/>
      <c r="S212" s="39"/>
      <c r="T212" s="39"/>
      <c r="U212" s="39"/>
      <c r="V212" s="39"/>
      <c r="W212" s="39"/>
      <c r="X212" s="39"/>
      <c r="Y212" s="39"/>
      <c r="Z212" s="185"/>
    </row>
    <row r="213" spans="1:26" ht="12.75" customHeight="1" x14ac:dyDescent="0.2">
      <c r="A213" s="90"/>
      <c r="B213" s="90"/>
      <c r="C213" s="39"/>
      <c r="D213" s="91"/>
      <c r="E213" s="39"/>
      <c r="F213" s="39"/>
      <c r="G213" s="39"/>
      <c r="H213" s="39"/>
      <c r="I213" s="39"/>
      <c r="J213" s="39"/>
      <c r="K213" s="39"/>
      <c r="L213" s="39"/>
      <c r="M213" s="39"/>
      <c r="N213" s="39"/>
      <c r="O213" s="39"/>
      <c r="P213" s="39"/>
      <c r="Q213" s="39"/>
      <c r="R213" s="39"/>
      <c r="S213" s="39"/>
      <c r="T213" s="39"/>
      <c r="U213" s="39"/>
      <c r="V213" s="39"/>
      <c r="W213" s="39"/>
      <c r="X213" s="39"/>
      <c r="Y213" s="39"/>
      <c r="Z213" s="185"/>
    </row>
    <row r="214" spans="1:26" ht="12.75" customHeight="1" x14ac:dyDescent="0.2">
      <c r="A214" s="90"/>
      <c r="B214" s="90"/>
      <c r="C214" s="39"/>
      <c r="D214" s="91"/>
      <c r="E214" s="39"/>
      <c r="F214" s="39"/>
      <c r="G214" s="39"/>
      <c r="H214" s="39"/>
      <c r="I214" s="39"/>
      <c r="J214" s="39"/>
      <c r="K214" s="39"/>
      <c r="L214" s="39"/>
      <c r="M214" s="39"/>
      <c r="N214" s="39"/>
      <c r="O214" s="39"/>
      <c r="P214" s="39"/>
      <c r="Q214" s="39"/>
      <c r="R214" s="39"/>
      <c r="S214" s="39"/>
      <c r="T214" s="39"/>
      <c r="U214" s="39"/>
      <c r="V214" s="39"/>
      <c r="W214" s="39"/>
      <c r="X214" s="39"/>
      <c r="Y214" s="39"/>
      <c r="Z214" s="185"/>
    </row>
    <row r="215" spans="1:26" ht="12.75" customHeight="1" x14ac:dyDescent="0.2">
      <c r="A215" s="90"/>
      <c r="B215" s="90"/>
      <c r="C215" s="39"/>
      <c r="D215" s="91"/>
      <c r="E215" s="39"/>
      <c r="F215" s="39"/>
      <c r="G215" s="39"/>
      <c r="H215" s="39"/>
      <c r="I215" s="39"/>
      <c r="J215" s="39"/>
      <c r="K215" s="39"/>
      <c r="L215" s="39"/>
      <c r="M215" s="39"/>
      <c r="N215" s="39"/>
      <c r="O215" s="39"/>
      <c r="P215" s="39"/>
      <c r="Q215" s="39"/>
      <c r="R215" s="39"/>
      <c r="S215" s="39"/>
      <c r="T215" s="39"/>
      <c r="U215" s="39"/>
      <c r="V215" s="39"/>
      <c r="W215" s="39"/>
      <c r="X215" s="39"/>
      <c r="Y215" s="39"/>
      <c r="Z215" s="185"/>
    </row>
    <row r="216" spans="1:26" ht="12.75" customHeight="1" x14ac:dyDescent="0.2">
      <c r="A216" s="90"/>
      <c r="B216" s="90"/>
      <c r="C216" s="39"/>
      <c r="D216" s="91"/>
      <c r="E216" s="39"/>
      <c r="F216" s="39"/>
      <c r="G216" s="39"/>
      <c r="H216" s="39"/>
      <c r="I216" s="39"/>
      <c r="J216" s="39"/>
      <c r="K216" s="39"/>
      <c r="L216" s="39"/>
      <c r="M216" s="39"/>
      <c r="N216" s="39"/>
      <c r="O216" s="39"/>
      <c r="P216" s="39"/>
      <c r="Q216" s="39"/>
      <c r="R216" s="39"/>
      <c r="S216" s="39"/>
      <c r="T216" s="39"/>
      <c r="U216" s="39"/>
      <c r="V216" s="39"/>
      <c r="W216" s="39"/>
      <c r="X216" s="39"/>
      <c r="Y216" s="39"/>
      <c r="Z216" s="185"/>
    </row>
    <row r="217" spans="1:26" ht="12.75" customHeight="1" x14ac:dyDescent="0.2">
      <c r="A217" s="90"/>
      <c r="B217" s="90"/>
      <c r="C217" s="39"/>
      <c r="D217" s="91"/>
      <c r="E217" s="39"/>
      <c r="F217" s="39"/>
      <c r="G217" s="39"/>
      <c r="H217" s="39"/>
      <c r="I217" s="39"/>
      <c r="J217" s="39"/>
      <c r="K217" s="39"/>
      <c r="L217" s="39"/>
      <c r="M217" s="39"/>
      <c r="N217" s="39"/>
      <c r="O217" s="39"/>
      <c r="P217" s="39"/>
      <c r="Q217" s="39"/>
      <c r="R217" s="39"/>
      <c r="S217" s="39"/>
      <c r="T217" s="39"/>
      <c r="U217" s="39"/>
      <c r="V217" s="39"/>
      <c r="W217" s="39"/>
      <c r="X217" s="39"/>
      <c r="Y217" s="39"/>
      <c r="Z217" s="185"/>
    </row>
    <row r="218" spans="1:26" ht="12.75" customHeight="1" x14ac:dyDescent="0.2">
      <c r="A218" s="90"/>
      <c r="B218" s="90"/>
      <c r="C218" s="39"/>
      <c r="D218" s="91"/>
      <c r="E218" s="39"/>
      <c r="F218" s="39"/>
      <c r="G218" s="39"/>
      <c r="H218" s="39"/>
      <c r="I218" s="39"/>
      <c r="J218" s="39"/>
      <c r="K218" s="39"/>
      <c r="L218" s="39"/>
      <c r="M218" s="39"/>
      <c r="N218" s="39"/>
      <c r="O218" s="39"/>
      <c r="P218" s="39"/>
      <c r="Q218" s="39"/>
      <c r="R218" s="39"/>
      <c r="S218" s="39"/>
      <c r="T218" s="39"/>
      <c r="U218" s="39"/>
      <c r="V218" s="39"/>
      <c r="W218" s="39"/>
      <c r="X218" s="39"/>
      <c r="Y218" s="39"/>
      <c r="Z218" s="185"/>
    </row>
    <row r="219" spans="1:26" ht="12.75" customHeight="1" x14ac:dyDescent="0.2">
      <c r="A219" s="90"/>
      <c r="B219" s="90"/>
      <c r="C219" s="39"/>
      <c r="D219" s="91"/>
      <c r="E219" s="39"/>
      <c r="F219" s="39"/>
      <c r="G219" s="39"/>
      <c r="H219" s="39"/>
      <c r="I219" s="39"/>
      <c r="J219" s="39"/>
      <c r="K219" s="39"/>
      <c r="L219" s="39"/>
      <c r="M219" s="39"/>
      <c r="N219" s="39"/>
      <c r="O219" s="39"/>
      <c r="P219" s="39"/>
      <c r="Q219" s="39"/>
      <c r="R219" s="39"/>
      <c r="S219" s="39"/>
      <c r="T219" s="39"/>
      <c r="U219" s="39"/>
      <c r="V219" s="39"/>
      <c r="W219" s="39"/>
      <c r="X219" s="39"/>
      <c r="Y219" s="39"/>
      <c r="Z219" s="185"/>
    </row>
    <row r="220" spans="1:26" ht="12.75" customHeight="1" x14ac:dyDescent="0.2">
      <c r="A220" s="90"/>
      <c r="B220" s="90"/>
      <c r="C220" s="39"/>
      <c r="D220" s="91"/>
      <c r="E220" s="39"/>
      <c r="F220" s="39"/>
      <c r="G220" s="39"/>
      <c r="H220" s="39"/>
      <c r="I220" s="39"/>
      <c r="J220" s="39"/>
      <c r="K220" s="39"/>
      <c r="L220" s="39"/>
      <c r="M220" s="39"/>
      <c r="N220" s="39"/>
      <c r="O220" s="39"/>
      <c r="P220" s="39"/>
      <c r="Q220" s="39"/>
      <c r="R220" s="39"/>
      <c r="S220" s="39"/>
      <c r="T220" s="39"/>
      <c r="U220" s="39"/>
      <c r="V220" s="39"/>
      <c r="W220" s="39"/>
      <c r="X220" s="39"/>
      <c r="Y220" s="39"/>
      <c r="Z220" s="185"/>
    </row>
    <row r="221" spans="1:26" ht="12.75" customHeight="1" x14ac:dyDescent="0.2">
      <c r="A221" s="90"/>
      <c r="B221" s="90"/>
      <c r="C221" s="39"/>
      <c r="D221" s="91"/>
      <c r="E221" s="39"/>
      <c r="F221" s="39"/>
      <c r="G221" s="39"/>
      <c r="H221" s="39"/>
      <c r="I221" s="39"/>
      <c r="J221" s="39"/>
      <c r="K221" s="39"/>
      <c r="L221" s="39"/>
      <c r="M221" s="39"/>
      <c r="N221" s="39"/>
      <c r="O221" s="39"/>
      <c r="P221" s="39"/>
      <c r="Q221" s="39"/>
      <c r="R221" s="39"/>
      <c r="S221" s="39"/>
      <c r="T221" s="39"/>
      <c r="U221" s="39"/>
      <c r="V221" s="39"/>
      <c r="W221" s="39"/>
      <c r="X221" s="39"/>
      <c r="Y221" s="39"/>
      <c r="Z221" s="185"/>
    </row>
    <row r="222" spans="1:26" ht="12.75" customHeight="1" x14ac:dyDescent="0.2">
      <c r="A222" s="90"/>
      <c r="B222" s="90"/>
      <c r="C222" s="39"/>
      <c r="D222" s="91"/>
      <c r="E222" s="39"/>
      <c r="F222" s="39"/>
      <c r="G222" s="39"/>
      <c r="H222" s="39"/>
      <c r="I222" s="39"/>
      <c r="J222" s="39"/>
      <c r="K222" s="39"/>
      <c r="L222" s="39"/>
      <c r="M222" s="39"/>
      <c r="N222" s="39"/>
      <c r="O222" s="39"/>
      <c r="P222" s="39"/>
      <c r="Q222" s="39"/>
      <c r="R222" s="39"/>
      <c r="S222" s="39"/>
      <c r="T222" s="39"/>
      <c r="U222" s="39"/>
      <c r="V222" s="39"/>
      <c r="W222" s="39"/>
      <c r="X222" s="39"/>
      <c r="Y222" s="39"/>
      <c r="Z222" s="185"/>
    </row>
    <row r="223" spans="1:26" ht="12.75" customHeight="1" x14ac:dyDescent="0.2">
      <c r="A223" s="90"/>
      <c r="B223" s="90"/>
      <c r="C223" s="39"/>
      <c r="D223" s="91"/>
      <c r="E223" s="39"/>
      <c r="F223" s="39"/>
      <c r="G223" s="39"/>
      <c r="H223" s="39"/>
      <c r="I223" s="39"/>
      <c r="J223" s="39"/>
      <c r="K223" s="39"/>
      <c r="L223" s="39"/>
      <c r="M223" s="39"/>
      <c r="N223" s="39"/>
      <c r="O223" s="39"/>
      <c r="P223" s="39"/>
      <c r="Q223" s="39"/>
      <c r="R223" s="39"/>
      <c r="S223" s="39"/>
      <c r="T223" s="39"/>
      <c r="U223" s="39"/>
      <c r="V223" s="39"/>
      <c r="W223" s="39"/>
      <c r="X223" s="39"/>
      <c r="Y223" s="39"/>
      <c r="Z223" s="185"/>
    </row>
    <row r="224" spans="1:26" ht="12.75" customHeight="1" x14ac:dyDescent="0.2">
      <c r="A224" s="90"/>
      <c r="B224" s="90"/>
      <c r="C224" s="39"/>
      <c r="D224" s="91"/>
      <c r="E224" s="39"/>
      <c r="F224" s="39"/>
      <c r="G224" s="39"/>
      <c r="H224" s="39"/>
      <c r="I224" s="39"/>
      <c r="J224" s="39"/>
      <c r="K224" s="39"/>
      <c r="L224" s="39"/>
      <c r="M224" s="39"/>
      <c r="N224" s="39"/>
      <c r="O224" s="39"/>
      <c r="P224" s="39"/>
      <c r="Q224" s="39"/>
      <c r="R224" s="39"/>
      <c r="S224" s="39"/>
      <c r="T224" s="39"/>
      <c r="U224" s="39"/>
      <c r="V224" s="39"/>
      <c r="W224" s="39"/>
      <c r="X224" s="39"/>
      <c r="Y224" s="39"/>
      <c r="Z224" s="185"/>
    </row>
    <row r="225" spans="1:26" ht="12.75" customHeight="1" x14ac:dyDescent="0.2">
      <c r="A225" s="90"/>
      <c r="B225" s="90"/>
      <c r="C225" s="39"/>
      <c r="D225" s="91"/>
      <c r="E225" s="39"/>
      <c r="F225" s="39"/>
      <c r="G225" s="39"/>
      <c r="H225" s="39"/>
      <c r="I225" s="39"/>
      <c r="J225" s="39"/>
      <c r="K225" s="39"/>
      <c r="L225" s="39"/>
      <c r="M225" s="39"/>
      <c r="N225" s="39"/>
      <c r="O225" s="39"/>
      <c r="P225" s="39"/>
      <c r="Q225" s="39"/>
      <c r="R225" s="39"/>
      <c r="S225" s="39"/>
      <c r="T225" s="39"/>
      <c r="U225" s="39"/>
      <c r="V225" s="39"/>
      <c r="W225" s="39"/>
      <c r="X225" s="39"/>
      <c r="Y225" s="39"/>
      <c r="Z225" s="185"/>
    </row>
    <row r="226" spans="1:26" ht="12.75" customHeight="1" x14ac:dyDescent="0.2">
      <c r="A226" s="90"/>
      <c r="B226" s="90"/>
      <c r="C226" s="39"/>
      <c r="D226" s="91"/>
      <c r="E226" s="39"/>
      <c r="F226" s="39"/>
      <c r="G226" s="39"/>
      <c r="H226" s="39"/>
      <c r="I226" s="39"/>
      <c r="J226" s="39"/>
      <c r="K226" s="39"/>
      <c r="L226" s="39"/>
      <c r="M226" s="39"/>
      <c r="N226" s="39"/>
      <c r="O226" s="39"/>
      <c r="P226" s="39"/>
      <c r="Q226" s="39"/>
      <c r="R226" s="39"/>
      <c r="S226" s="39"/>
      <c r="T226" s="39"/>
      <c r="U226" s="39"/>
      <c r="V226" s="39"/>
      <c r="W226" s="39"/>
      <c r="X226" s="39"/>
      <c r="Y226" s="39"/>
      <c r="Z226" s="185"/>
    </row>
    <row r="227" spans="1:26" ht="12.75" customHeight="1" x14ac:dyDescent="0.2">
      <c r="A227" s="90"/>
      <c r="B227" s="90"/>
      <c r="C227" s="39"/>
      <c r="D227" s="91"/>
      <c r="E227" s="39"/>
      <c r="F227" s="39"/>
      <c r="G227" s="39"/>
      <c r="H227" s="39"/>
      <c r="I227" s="39"/>
      <c r="J227" s="39"/>
      <c r="K227" s="39"/>
      <c r="L227" s="39"/>
      <c r="M227" s="39"/>
      <c r="N227" s="39"/>
      <c r="O227" s="39"/>
      <c r="P227" s="39"/>
      <c r="Q227" s="39"/>
      <c r="R227" s="39"/>
      <c r="S227" s="39"/>
      <c r="T227" s="39"/>
      <c r="U227" s="39"/>
      <c r="V227" s="39"/>
      <c r="W227" s="39"/>
      <c r="X227" s="39"/>
      <c r="Y227" s="39"/>
      <c r="Z227" s="185"/>
    </row>
    <row r="228" spans="1:26" ht="12.75" customHeight="1" x14ac:dyDescent="0.2">
      <c r="A228" s="90"/>
      <c r="B228" s="90"/>
      <c r="C228" s="39"/>
      <c r="D228" s="91"/>
      <c r="E228" s="39"/>
      <c r="F228" s="39"/>
      <c r="G228" s="39"/>
      <c r="H228" s="39"/>
      <c r="I228" s="39"/>
      <c r="J228" s="39"/>
      <c r="K228" s="39"/>
      <c r="L228" s="39"/>
      <c r="M228" s="39"/>
      <c r="N228" s="39"/>
      <c r="O228" s="39"/>
      <c r="P228" s="39"/>
      <c r="Q228" s="39"/>
      <c r="R228" s="39"/>
      <c r="S228" s="39"/>
      <c r="T228" s="39"/>
      <c r="U228" s="39"/>
      <c r="V228" s="39"/>
      <c r="W228" s="39"/>
      <c r="X228" s="39"/>
      <c r="Y228" s="39"/>
      <c r="Z228" s="185"/>
    </row>
    <row r="229" spans="1:26" ht="12.75" customHeight="1" x14ac:dyDescent="0.2">
      <c r="A229" s="90"/>
      <c r="B229" s="90"/>
      <c r="C229" s="39"/>
      <c r="D229" s="91"/>
      <c r="E229" s="39"/>
      <c r="F229" s="39"/>
      <c r="G229" s="39"/>
      <c r="H229" s="39"/>
      <c r="I229" s="39"/>
      <c r="J229" s="39"/>
      <c r="K229" s="39"/>
      <c r="L229" s="39"/>
      <c r="M229" s="39"/>
      <c r="N229" s="39"/>
      <c r="O229" s="39"/>
      <c r="P229" s="39"/>
      <c r="Q229" s="39"/>
      <c r="R229" s="39"/>
      <c r="S229" s="39"/>
      <c r="T229" s="39"/>
      <c r="U229" s="39"/>
      <c r="V229" s="39"/>
      <c r="W229" s="39"/>
      <c r="X229" s="39"/>
      <c r="Y229" s="39"/>
      <c r="Z229" s="185"/>
    </row>
    <row r="230" spans="1:26" ht="12.75" customHeight="1" x14ac:dyDescent="0.2">
      <c r="A230" s="90"/>
      <c r="B230" s="90"/>
      <c r="C230" s="39"/>
      <c r="D230" s="91"/>
      <c r="E230" s="39"/>
      <c r="F230" s="39"/>
      <c r="G230" s="39"/>
      <c r="H230" s="39"/>
      <c r="I230" s="39"/>
      <c r="J230" s="39"/>
      <c r="K230" s="39"/>
      <c r="L230" s="39"/>
      <c r="M230" s="39"/>
      <c r="N230" s="39"/>
      <c r="O230" s="39"/>
      <c r="P230" s="39"/>
      <c r="Q230" s="39"/>
      <c r="R230" s="39"/>
      <c r="S230" s="39"/>
      <c r="T230" s="39"/>
      <c r="U230" s="39"/>
      <c r="V230" s="39"/>
      <c r="W230" s="39"/>
      <c r="X230" s="39"/>
      <c r="Y230" s="39"/>
      <c r="Z230" s="185"/>
    </row>
    <row r="231" spans="1:26" ht="12.75" customHeight="1" x14ac:dyDescent="0.2"/>
    <row r="232" spans="1:26" ht="12.75" customHeight="1" x14ac:dyDescent="0.2"/>
    <row r="233" spans="1:26" ht="12.75" customHeight="1" x14ac:dyDescent="0.2"/>
    <row r="234" spans="1:26" ht="12.75" customHeight="1" x14ac:dyDescent="0.2"/>
    <row r="235" spans="1:26" ht="12.75" customHeight="1" x14ac:dyDescent="0.2"/>
    <row r="236" spans="1:26" ht="12.75" customHeight="1" x14ac:dyDescent="0.2"/>
    <row r="237" spans="1:26" ht="12.75" customHeight="1" x14ac:dyDescent="0.2"/>
    <row r="238" spans="1:26" ht="12.75" customHeight="1" x14ac:dyDescent="0.2"/>
    <row r="239" spans="1:26" ht="12.75" customHeight="1" x14ac:dyDescent="0.2"/>
    <row r="240" spans="1:26"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sheetData>
  <mergeCells count="11">
    <mergeCell ref="A7:C7"/>
    <mergeCell ref="A8:C8"/>
    <mergeCell ref="C9:G9"/>
    <mergeCell ref="C30:F30"/>
    <mergeCell ref="A1:G1"/>
    <mergeCell ref="C2:D2"/>
    <mergeCell ref="F2:G2"/>
    <mergeCell ref="C3:G3"/>
    <mergeCell ref="A4:C4"/>
    <mergeCell ref="A5:C5"/>
    <mergeCell ref="A6:C6"/>
  </mergeCells>
  <pageMargins left="0.70866141732283472" right="0.70866141732283472" top="0.74803149606299213" bottom="0.74803149606299213" header="0" footer="0"/>
  <pageSetup paperSize="9" scale="42" fitToHeight="0" orientation="landscape" r:id="rId1"/>
  <headerFooter>
    <oddFooter>&amp;RPÁGINA &amp;P DE</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C00000"/>
    <pageSetUpPr fitToPage="1"/>
  </sheetPr>
  <dimension ref="A1:Z870"/>
  <sheetViews>
    <sheetView showGridLines="0" workbookViewId="0">
      <selection activeCell="A9" sqref="A9:G27"/>
    </sheetView>
  </sheetViews>
  <sheetFormatPr defaultColWidth="12.5703125" defaultRowHeight="15" customHeight="1" outlineLevelRow="1" x14ac:dyDescent="0.2"/>
  <cols>
    <col min="1" max="1" width="11.7109375" customWidth="1"/>
    <col min="2" max="2" width="13.42578125" customWidth="1"/>
    <col min="3" max="3" width="97.85546875" customWidth="1"/>
    <col min="4" max="4" width="6.42578125" customWidth="1"/>
    <col min="5" max="5" width="10.5703125" customWidth="1"/>
    <col min="6" max="6" width="9.42578125" customWidth="1"/>
    <col min="7" max="7" width="10.85546875" customWidth="1"/>
    <col min="8" max="8" width="2.85546875" customWidth="1"/>
    <col min="9" max="25" width="8" customWidth="1"/>
    <col min="26" max="26" width="14.42578125" customWidth="1"/>
  </cols>
  <sheetData>
    <row r="1" spans="1:26" ht="12.75" customHeight="1" x14ac:dyDescent="0.2">
      <c r="A1" s="396" t="s">
        <v>131</v>
      </c>
      <c r="B1" s="384"/>
      <c r="C1" s="384"/>
      <c r="D1" s="384"/>
      <c r="E1" s="384"/>
      <c r="F1" s="384"/>
      <c r="G1" s="385"/>
      <c r="H1" s="92"/>
      <c r="I1" s="93"/>
      <c r="J1" s="93"/>
      <c r="K1" s="93"/>
      <c r="L1" s="93"/>
      <c r="M1" s="93"/>
      <c r="N1" s="93"/>
      <c r="O1" s="93"/>
      <c r="P1" s="93"/>
      <c r="Q1" s="93"/>
      <c r="R1" s="93"/>
      <c r="S1" s="93"/>
      <c r="T1" s="93"/>
      <c r="U1" s="93"/>
      <c r="V1" s="93"/>
      <c r="W1" s="93"/>
      <c r="X1" s="93"/>
      <c r="Y1" s="93"/>
      <c r="Z1" s="66"/>
    </row>
    <row r="2" spans="1:26" ht="12.75" customHeight="1" x14ac:dyDescent="0.2">
      <c r="A2" s="94"/>
      <c r="B2" s="95"/>
      <c r="C2" s="418" t="str">
        <f>Resumo!$A$5</f>
        <v>DATA-BASE: SINAPI 05/2024, SABESP 05/2024 ( L.S.: 88,52% | B.D.I.: 26,98%),  Ata de Registro nº84/2024, cotação de mercado</v>
      </c>
      <c r="D2" s="372"/>
      <c r="E2" s="93"/>
      <c r="F2" s="419"/>
      <c r="G2" s="387"/>
      <c r="H2" s="93"/>
      <c r="I2" s="96"/>
      <c r="J2" s="93"/>
      <c r="K2" s="93"/>
      <c r="L2" s="93"/>
      <c r="M2" s="93"/>
      <c r="N2" s="93"/>
      <c r="O2" s="93"/>
      <c r="P2" s="93"/>
      <c r="Q2" s="93"/>
      <c r="R2" s="93"/>
      <c r="S2" s="93"/>
      <c r="T2" s="93"/>
      <c r="U2" s="93"/>
      <c r="V2" s="93"/>
      <c r="W2" s="93"/>
      <c r="X2" s="93"/>
      <c r="Y2" s="93"/>
      <c r="Z2" s="66"/>
    </row>
    <row r="3" spans="1:26" ht="12.75" customHeight="1" x14ac:dyDescent="0.2">
      <c r="A3" s="97" t="s">
        <v>209</v>
      </c>
      <c r="B3" s="98"/>
      <c r="C3" s="420" t="s">
        <v>220</v>
      </c>
      <c r="D3" s="400"/>
      <c r="E3" s="400"/>
      <c r="F3" s="400"/>
      <c r="G3" s="401"/>
      <c r="H3" s="99"/>
      <c r="I3" s="99"/>
      <c r="J3" s="99"/>
      <c r="K3" s="99"/>
      <c r="L3" s="99"/>
      <c r="M3" s="99"/>
      <c r="N3" s="99"/>
      <c r="O3" s="99"/>
      <c r="P3" s="99"/>
      <c r="Q3" s="99"/>
      <c r="R3" s="99"/>
      <c r="S3" s="99"/>
      <c r="T3" s="99"/>
      <c r="U3" s="99"/>
      <c r="V3" s="99"/>
      <c r="W3" s="99"/>
      <c r="X3" s="99"/>
      <c r="Y3" s="99"/>
      <c r="Z3" s="66"/>
    </row>
    <row r="4" spans="1:26" ht="12.75" customHeight="1" x14ac:dyDescent="0.2">
      <c r="A4" s="421" t="s">
        <v>221</v>
      </c>
      <c r="B4" s="403"/>
      <c r="C4" s="404"/>
      <c r="D4" s="120">
        <v>0.8</v>
      </c>
      <c r="E4" s="346">
        <f>ROUND(I4*(1-$I$2+0.02),2)</f>
        <v>0</v>
      </c>
      <c r="F4" s="101"/>
      <c r="G4" s="102"/>
      <c r="H4" s="99"/>
      <c r="I4" s="99"/>
      <c r="J4" s="99"/>
      <c r="K4" s="99"/>
      <c r="L4" s="99"/>
      <c r="M4" s="99"/>
      <c r="N4" s="99"/>
      <c r="O4" s="99"/>
      <c r="P4" s="99"/>
      <c r="Q4" s="99"/>
      <c r="R4" s="99"/>
      <c r="S4" s="99"/>
      <c r="T4" s="99"/>
      <c r="U4" s="99"/>
      <c r="V4" s="99"/>
      <c r="W4" s="99"/>
      <c r="X4" s="99"/>
      <c r="Y4" s="99"/>
      <c r="Z4" s="66"/>
    </row>
    <row r="5" spans="1:26" ht="12.75" customHeight="1" x14ac:dyDescent="0.2">
      <c r="A5" s="422" t="s">
        <v>222</v>
      </c>
      <c r="B5" s="406"/>
      <c r="C5" s="407"/>
      <c r="D5" s="120">
        <v>1</v>
      </c>
      <c r="E5" s="346">
        <f>ROUND(I5*(1-$I$2),2)-0.01</f>
        <v>-0.01</v>
      </c>
      <c r="F5" s="99"/>
      <c r="G5" s="103"/>
      <c r="H5" s="99"/>
      <c r="I5" s="99"/>
      <c r="J5" s="99"/>
      <c r="K5" s="99"/>
      <c r="L5" s="99"/>
      <c r="M5" s="99"/>
      <c r="N5" s="99"/>
      <c r="O5" s="99"/>
      <c r="P5" s="99"/>
      <c r="Q5" s="99"/>
      <c r="R5" s="99"/>
      <c r="S5" s="99"/>
      <c r="T5" s="99"/>
      <c r="U5" s="99"/>
      <c r="V5" s="99"/>
      <c r="W5" s="99"/>
      <c r="X5" s="99"/>
      <c r="Y5" s="99"/>
      <c r="Z5" s="66"/>
    </row>
    <row r="6" spans="1:26" ht="12.75" customHeight="1" x14ac:dyDescent="0.2">
      <c r="A6" s="425" t="s">
        <v>223</v>
      </c>
      <c r="B6" s="406"/>
      <c r="C6" s="407"/>
      <c r="D6" s="120">
        <v>0.4</v>
      </c>
      <c r="E6" s="346">
        <f>ROUND(I6*(1-$I$2+0.02),2)</f>
        <v>0</v>
      </c>
      <c r="F6" s="99"/>
      <c r="G6" s="103"/>
      <c r="H6" s="99"/>
      <c r="I6" s="99"/>
      <c r="J6" s="99"/>
      <c r="K6" s="99"/>
      <c r="L6" s="99"/>
      <c r="M6" s="99"/>
      <c r="N6" s="99"/>
      <c r="O6" s="99"/>
      <c r="P6" s="99"/>
      <c r="Q6" s="99"/>
      <c r="R6" s="99"/>
      <c r="S6" s="99"/>
      <c r="T6" s="99"/>
      <c r="U6" s="99"/>
      <c r="V6" s="99"/>
      <c r="W6" s="99"/>
      <c r="X6" s="99"/>
      <c r="Y6" s="99"/>
      <c r="Z6" s="66"/>
    </row>
    <row r="7" spans="1:26" ht="12.75" customHeight="1" x14ac:dyDescent="0.2">
      <c r="A7" s="425" t="s">
        <v>224</v>
      </c>
      <c r="B7" s="406"/>
      <c r="C7" s="407"/>
      <c r="D7" s="120">
        <v>0.7</v>
      </c>
      <c r="E7" s="99" t="s">
        <v>20</v>
      </c>
      <c r="F7" s="99"/>
      <c r="G7" s="103"/>
      <c r="H7" s="99"/>
      <c r="I7" s="99"/>
      <c r="J7" s="99"/>
      <c r="K7" s="99"/>
      <c r="L7" s="99"/>
      <c r="M7" s="99"/>
      <c r="N7" s="99"/>
      <c r="O7" s="99"/>
      <c r="P7" s="99"/>
      <c r="Q7" s="99"/>
      <c r="R7" s="99"/>
      <c r="S7" s="99"/>
      <c r="T7" s="99"/>
      <c r="U7" s="99"/>
      <c r="V7" s="99"/>
      <c r="W7" s="99"/>
      <c r="X7" s="99"/>
      <c r="Y7" s="99"/>
      <c r="Z7" s="66"/>
    </row>
    <row r="8" spans="1:26" ht="12.75" customHeight="1" x14ac:dyDescent="0.2">
      <c r="A8" s="422" t="s">
        <v>138</v>
      </c>
      <c r="B8" s="406"/>
      <c r="C8" s="407"/>
      <c r="D8" s="120">
        <v>0.8</v>
      </c>
      <c r="E8" s="99" t="s">
        <v>20</v>
      </c>
      <c r="F8" s="99"/>
      <c r="G8" s="103"/>
      <c r="H8" s="99"/>
      <c r="I8" s="99"/>
      <c r="J8" s="99"/>
      <c r="K8" s="99"/>
      <c r="L8" s="99"/>
      <c r="M8" s="99"/>
      <c r="N8" s="99"/>
      <c r="O8" s="99"/>
      <c r="P8" s="99"/>
      <c r="Q8" s="99"/>
      <c r="R8" s="99"/>
      <c r="S8" s="99"/>
      <c r="T8" s="99"/>
      <c r="U8" s="99"/>
      <c r="V8" s="99"/>
      <c r="W8" s="99"/>
      <c r="X8" s="99"/>
      <c r="Y8" s="99"/>
      <c r="Z8" s="66"/>
    </row>
    <row r="9" spans="1:26" ht="12.75" customHeight="1" x14ac:dyDescent="0.2">
      <c r="A9" s="104" t="str">
        <f>$A$3</f>
        <v>2.2.</v>
      </c>
      <c r="B9" s="123" t="s">
        <v>160</v>
      </c>
      <c r="C9" s="416" t="s">
        <v>225</v>
      </c>
      <c r="D9" s="400"/>
      <c r="E9" s="400"/>
      <c r="F9" s="400"/>
      <c r="G9" s="401"/>
      <c r="H9" s="99"/>
      <c r="I9" s="99"/>
      <c r="J9" s="99"/>
      <c r="K9" s="99"/>
      <c r="L9" s="99"/>
      <c r="M9" s="99"/>
      <c r="N9" s="99"/>
      <c r="O9" s="99"/>
      <c r="P9" s="99"/>
      <c r="Q9" s="99"/>
      <c r="R9" s="99"/>
      <c r="S9" s="99"/>
      <c r="T9" s="99"/>
      <c r="U9" s="99"/>
      <c r="V9" s="99"/>
      <c r="W9" s="99"/>
      <c r="X9" s="99"/>
      <c r="Y9" s="99"/>
      <c r="Z9" s="66"/>
    </row>
    <row r="10" spans="1:26" ht="18.75" customHeight="1" outlineLevel="1" x14ac:dyDescent="0.2">
      <c r="A10" s="6" t="s">
        <v>1</v>
      </c>
      <c r="B10" s="6" t="s">
        <v>2</v>
      </c>
      <c r="C10" s="7" t="s">
        <v>3</v>
      </c>
      <c r="D10" s="8" t="s">
        <v>4</v>
      </c>
      <c r="E10" s="8" t="s">
        <v>146</v>
      </c>
      <c r="F10" s="9" t="s">
        <v>7</v>
      </c>
      <c r="G10" s="8" t="s">
        <v>147</v>
      </c>
      <c r="H10" s="99"/>
      <c r="I10" s="99"/>
      <c r="J10" s="99"/>
      <c r="K10" s="99"/>
      <c r="L10" s="99"/>
      <c r="M10" s="99"/>
      <c r="N10" s="99"/>
      <c r="O10" s="99"/>
      <c r="P10" s="99"/>
      <c r="Q10" s="99"/>
      <c r="R10" s="99"/>
      <c r="S10" s="99"/>
      <c r="T10" s="99"/>
      <c r="U10" s="99"/>
      <c r="V10" s="99"/>
      <c r="W10" s="99"/>
      <c r="X10" s="99"/>
      <c r="Y10" s="99"/>
      <c r="Z10" s="66"/>
    </row>
    <row r="11" spans="1:26" ht="12.75" customHeight="1" outlineLevel="1" x14ac:dyDescent="0.2">
      <c r="A11" s="106">
        <v>1</v>
      </c>
      <c r="B11" s="107"/>
      <c r="C11" s="108" t="s">
        <v>148</v>
      </c>
      <c r="D11" s="109"/>
      <c r="E11" s="110"/>
      <c r="F11" s="64"/>
      <c r="G11" s="64"/>
      <c r="H11" s="99"/>
      <c r="I11" s="99"/>
      <c r="J11" s="99"/>
      <c r="K11" s="99"/>
      <c r="L11" s="99"/>
      <c r="M11" s="99"/>
      <c r="N11" s="99"/>
      <c r="O11" s="99"/>
      <c r="P11" s="99"/>
      <c r="Q11" s="99"/>
      <c r="R11" s="99"/>
      <c r="S11" s="99"/>
      <c r="T11" s="99"/>
      <c r="U11" s="99"/>
      <c r="V11" s="99"/>
      <c r="W11" s="99"/>
      <c r="X11" s="99"/>
      <c r="Y11" s="99"/>
      <c r="Z11" s="66"/>
    </row>
    <row r="12" spans="1:26" ht="12.75" customHeight="1" outlineLevel="1" x14ac:dyDescent="0.2">
      <c r="A12" s="60">
        <v>70020004</v>
      </c>
      <c r="B12" s="61" t="str">
        <f>VLOOKUP(A12,Preco.Unitario!$A$4:$G$104,2,FALSE)</f>
        <v>SABESP</v>
      </c>
      <c r="C12" s="67" t="str">
        <f>VLOOKUP(A12,Preco.Unitario!$A$4:$G$104,3,FALSE)</f>
        <v xml:space="preserve">SINALIZAÇÃO DE TRÁFEGO </v>
      </c>
      <c r="D12" s="62" t="str">
        <f>VLOOKUP(A12,Preco.Unitario!$A$4:$G$104,4,FALSE)</f>
        <v>m</v>
      </c>
      <c r="E12" s="63">
        <f>ROUNDUP(($D$4)*2+($D$5)*2,2)</f>
        <v>3.6</v>
      </c>
      <c r="F12" s="64">
        <f>VLOOKUP(A12,Preco.Unitario!$A$4:$G$104,7,FALSE)</f>
        <v>0</v>
      </c>
      <c r="G12" s="64">
        <f>E12*F12</f>
        <v>0</v>
      </c>
      <c r="H12" s="99"/>
      <c r="I12" s="99"/>
      <c r="J12" s="99"/>
      <c r="K12" s="99"/>
      <c r="L12" s="99"/>
      <c r="M12" s="99"/>
      <c r="N12" s="99"/>
      <c r="O12" s="99"/>
      <c r="P12" s="99"/>
      <c r="Q12" s="99"/>
      <c r="R12" s="99"/>
      <c r="S12" s="99"/>
      <c r="T12" s="99"/>
      <c r="U12" s="99"/>
      <c r="V12" s="99"/>
      <c r="W12" s="99"/>
      <c r="X12" s="99"/>
      <c r="Y12" s="99"/>
      <c r="Z12" s="66"/>
    </row>
    <row r="13" spans="1:26" ht="12.75" customHeight="1" outlineLevel="1" x14ac:dyDescent="0.2">
      <c r="A13" s="111">
        <v>3</v>
      </c>
      <c r="B13" s="107"/>
      <c r="C13" s="59" t="s">
        <v>149</v>
      </c>
      <c r="D13" s="109"/>
      <c r="E13" s="110"/>
      <c r="F13" s="64"/>
      <c r="G13" s="64"/>
      <c r="H13" s="99"/>
      <c r="I13" s="99"/>
      <c r="J13" s="99"/>
      <c r="K13" s="99"/>
      <c r="L13" s="99"/>
      <c r="M13" s="99"/>
      <c r="N13" s="99"/>
      <c r="O13" s="99"/>
      <c r="P13" s="99"/>
      <c r="Q13" s="99"/>
      <c r="R13" s="99"/>
      <c r="S13" s="99"/>
      <c r="T13" s="99"/>
      <c r="U13" s="99"/>
      <c r="V13" s="99"/>
      <c r="W13" s="99"/>
      <c r="X13" s="99"/>
      <c r="Y13" s="99"/>
      <c r="Z13" s="66"/>
    </row>
    <row r="14" spans="1:26" ht="12.75" customHeight="1" outlineLevel="1" x14ac:dyDescent="0.2">
      <c r="A14" s="112">
        <v>93358</v>
      </c>
      <c r="B14" s="61" t="str">
        <f>VLOOKUP(A14,Preco.Unitario!$A$4:$G$104,2,FALSE)</f>
        <v>SINAPI</v>
      </c>
      <c r="C14" s="67" t="str">
        <f>VLOOKUP(A14,Preco.Unitario!$A$4:$G$104,3,FALSE)</f>
        <v>ESCAVAÇÃO MANUAL DE VALA COM PROFUNDIDADE MENOR OU IGUAL A 1,30 M. AF_03/2016</v>
      </c>
      <c r="D14" s="62" t="str">
        <f>VLOOKUP(A14,Preco.Unitario!$A$4:$G$104,4,FALSE)</f>
        <v>m³</v>
      </c>
      <c r="E14" s="63">
        <f>$D$4*$D$5*$D$8</f>
        <v>0.64000000000000012</v>
      </c>
      <c r="F14" s="64">
        <f>VLOOKUP(A14,Preco.Unitario!$A$4:$G$104,7,FALSE)</f>
        <v>0</v>
      </c>
      <c r="G14" s="64">
        <f t="shared" ref="G14:G18" si="0">E14*F14</f>
        <v>0</v>
      </c>
      <c r="H14" s="99"/>
      <c r="I14" s="99"/>
      <c r="J14" s="99"/>
      <c r="K14" s="99"/>
      <c r="L14" s="99"/>
      <c r="M14" s="99"/>
      <c r="N14" s="99"/>
      <c r="O14" s="99"/>
      <c r="P14" s="99"/>
      <c r="Q14" s="99"/>
      <c r="R14" s="99"/>
      <c r="S14" s="99"/>
      <c r="T14" s="99"/>
      <c r="U14" s="99"/>
      <c r="V14" s="99"/>
      <c r="W14" s="99"/>
      <c r="X14" s="99"/>
      <c r="Y14" s="99"/>
      <c r="Z14" s="66"/>
    </row>
    <row r="15" spans="1:26" ht="12.75" customHeight="1" outlineLevel="1" x14ac:dyDescent="0.2">
      <c r="A15" s="60">
        <v>70030090</v>
      </c>
      <c r="B15" s="61" t="str">
        <f>VLOOKUP(A15,Preco.Unitario!$A$4:$G$104,2,FALSE)</f>
        <v>SABESP</v>
      </c>
      <c r="C15" s="67" t="str">
        <f>VLOOKUP(A15,Preco.Unitario!$A$4:$G$104,3,FALSE)</f>
        <v>CARGA E DESCARGA - SOLO (A)</v>
      </c>
      <c r="D15" s="62" t="str">
        <f>VLOOKUP(A15,Preco.Unitario!$A$4:$G$104,4,FALSE)</f>
        <v>m³</v>
      </c>
      <c r="E15" s="63">
        <f>E14</f>
        <v>0.64000000000000012</v>
      </c>
      <c r="F15" s="64">
        <f>VLOOKUP(A15,Preco.Unitario!$A$4:$G$104,7,FALSE)</f>
        <v>0</v>
      </c>
      <c r="G15" s="64">
        <f t="shared" si="0"/>
        <v>0</v>
      </c>
      <c r="H15" s="99"/>
      <c r="I15" s="99"/>
      <c r="J15" s="99"/>
      <c r="K15" s="99"/>
      <c r="L15" s="99"/>
      <c r="M15" s="99"/>
      <c r="N15" s="99"/>
      <c r="O15" s="99"/>
      <c r="P15" s="99"/>
      <c r="Q15" s="99"/>
      <c r="R15" s="99"/>
      <c r="S15" s="99"/>
      <c r="T15" s="99"/>
      <c r="U15" s="99"/>
      <c r="V15" s="99"/>
      <c r="W15" s="99"/>
      <c r="X15" s="99"/>
      <c r="Y15" s="99"/>
      <c r="Z15" s="66"/>
    </row>
    <row r="16" spans="1:26" ht="12.75" customHeight="1" outlineLevel="1" x14ac:dyDescent="0.2">
      <c r="A16" s="60">
        <v>70030091</v>
      </c>
      <c r="B16" s="61" t="str">
        <f>VLOOKUP(A16,Preco.Unitario!$A$4:$G$104,2,FALSE)</f>
        <v>SABESP</v>
      </c>
      <c r="C16" s="67" t="str">
        <f>VLOOKUP(A16,Preco.Unitario!$A$4:$G$104,3,FALSE)</f>
        <v>TRANSPORTE DE MATERIAL ESCAVADO - SOLO (A)  - PERCURSO DE 10KM</v>
      </c>
      <c r="D16" s="62" t="str">
        <f>VLOOKUP(A16,Preco.Unitario!$A$4:$G$104,4,FALSE)</f>
        <v>m³Q</v>
      </c>
      <c r="E16" s="63">
        <f>E14*10</f>
        <v>6.4000000000000012</v>
      </c>
      <c r="F16" s="64">
        <f>VLOOKUP(A16,Preco.Unitario!$A$4:$G$104,7,FALSE)</f>
        <v>0</v>
      </c>
      <c r="G16" s="64">
        <f t="shared" si="0"/>
        <v>0</v>
      </c>
      <c r="H16" s="99"/>
      <c r="I16" s="99"/>
      <c r="J16" s="99"/>
      <c r="K16" s="99"/>
      <c r="L16" s="99"/>
      <c r="M16" s="99"/>
      <c r="N16" s="99"/>
      <c r="O16" s="99"/>
      <c r="P16" s="99"/>
      <c r="Q16" s="99"/>
      <c r="R16" s="99"/>
      <c r="S16" s="99"/>
      <c r="T16" s="99"/>
      <c r="U16" s="99"/>
      <c r="V16" s="99"/>
      <c r="W16" s="99"/>
      <c r="X16" s="99"/>
      <c r="Y16" s="99"/>
      <c r="Z16" s="66"/>
    </row>
    <row r="17" spans="1:26" ht="12.75" customHeight="1" outlineLevel="1" x14ac:dyDescent="0.2">
      <c r="A17" s="112">
        <v>93382</v>
      </c>
      <c r="B17" s="61" t="str">
        <f>VLOOKUP(A17,Preco.Unitario!$A$4:$G$104,2,FALSE)</f>
        <v>SINAPI</v>
      </c>
      <c r="C17" s="67" t="str">
        <f>VLOOKUP(A17,Preco.Unitario!$A$4:$G$104,3,FALSE)</f>
        <v>REATERRO MANUAL DE VALAS COM COMPACTAÇÃO MECANIZADA. AF_04/2016</v>
      </c>
      <c r="D17" s="62" t="str">
        <f>VLOOKUP(A17,Preco.Unitario!$A$4:$G$104,4,FALSE)</f>
        <v>m³</v>
      </c>
      <c r="E17" s="63">
        <f>E14</f>
        <v>0.64000000000000012</v>
      </c>
      <c r="F17" s="64">
        <f>VLOOKUP(A17,Preco.Unitario!$A$4:$G$104,7,FALSE)</f>
        <v>0</v>
      </c>
      <c r="G17" s="64">
        <f t="shared" si="0"/>
        <v>0</v>
      </c>
      <c r="H17" s="99"/>
      <c r="I17" s="99"/>
      <c r="J17" s="99"/>
      <c r="K17" s="99"/>
      <c r="L17" s="99"/>
      <c r="M17" s="99"/>
      <c r="N17" s="99"/>
      <c r="O17" s="99"/>
      <c r="P17" s="99"/>
      <c r="Q17" s="99"/>
      <c r="R17" s="99"/>
      <c r="S17" s="99"/>
      <c r="T17" s="99"/>
      <c r="U17" s="99"/>
      <c r="V17" s="99"/>
      <c r="W17" s="99"/>
      <c r="X17" s="99"/>
      <c r="Y17" s="99"/>
      <c r="Z17" s="66"/>
    </row>
    <row r="18" spans="1:26" ht="12.75" customHeight="1" outlineLevel="1" x14ac:dyDescent="0.2">
      <c r="A18" s="60">
        <v>70030044</v>
      </c>
      <c r="B18" s="61" t="str">
        <f>VLOOKUP(A18,Preco.Unitario!$A$4:$G$104,2,FALSE)</f>
        <v>SABESP</v>
      </c>
      <c r="C18" s="67" t="str">
        <f>VLOOKUP(A18,Preco.Unitario!$A$4:$G$104,3,FALSE)</f>
        <v>ESCAVAÇÃO EM JAZIDA DE SOLO</v>
      </c>
      <c r="D18" s="62" t="str">
        <f>VLOOKUP(A18,Preco.Unitario!$A$4:$G$104,4,FALSE)</f>
        <v>m³</v>
      </c>
      <c r="E18" s="63">
        <f>E14</f>
        <v>0.64000000000000012</v>
      </c>
      <c r="F18" s="64">
        <f>VLOOKUP(A18,Preco.Unitario!$A$4:$G$104,7,FALSE)</f>
        <v>0</v>
      </c>
      <c r="G18" s="64">
        <f t="shared" si="0"/>
        <v>0</v>
      </c>
      <c r="H18" s="99"/>
      <c r="I18" s="99"/>
      <c r="J18" s="99"/>
      <c r="K18" s="99"/>
      <c r="L18" s="99"/>
      <c r="M18" s="99"/>
      <c r="N18" s="99"/>
      <c r="O18" s="99"/>
      <c r="P18" s="99"/>
      <c r="Q18" s="99"/>
      <c r="R18" s="99"/>
      <c r="S18" s="99"/>
      <c r="T18" s="99"/>
      <c r="U18" s="99"/>
      <c r="V18" s="99"/>
      <c r="W18" s="99"/>
      <c r="X18" s="99"/>
      <c r="Y18" s="99"/>
      <c r="Z18" s="66"/>
    </row>
    <row r="19" spans="1:26" ht="12.75" customHeight="1" outlineLevel="1" x14ac:dyDescent="0.2">
      <c r="A19" s="111">
        <v>4</v>
      </c>
      <c r="B19" s="106"/>
      <c r="C19" s="59" t="s">
        <v>150</v>
      </c>
      <c r="D19" s="109"/>
      <c r="E19" s="110"/>
      <c r="F19" s="64"/>
      <c r="G19" s="64"/>
      <c r="H19" s="99"/>
      <c r="I19" s="99"/>
      <c r="J19" s="99"/>
      <c r="K19" s="99"/>
      <c r="L19" s="99"/>
      <c r="M19" s="99"/>
      <c r="N19" s="99"/>
      <c r="O19" s="99"/>
      <c r="P19" s="99"/>
      <c r="Q19" s="99"/>
      <c r="R19" s="99"/>
      <c r="S19" s="99"/>
      <c r="T19" s="99"/>
      <c r="U19" s="99"/>
      <c r="V19" s="99"/>
      <c r="W19" s="99"/>
      <c r="X19" s="99"/>
      <c r="Y19" s="99"/>
      <c r="Z19" s="66"/>
    </row>
    <row r="20" spans="1:26" ht="12.75" customHeight="1" outlineLevel="1" x14ac:dyDescent="0.2">
      <c r="A20" s="112" t="s">
        <v>125</v>
      </c>
      <c r="B20" s="61" t="str">
        <f>VLOOKUP(A20,Preco.Unitario!$A$4:$G$104,2,FALSE)</f>
        <v>SABESP INSUMO</v>
      </c>
      <c r="C20" s="67" t="str">
        <f>VLOOKUP(A20,Preco.Unitario!$A$4:$G$104,3,FALSE)</f>
        <v>ENCANADOR</v>
      </c>
      <c r="D20" s="62" t="str">
        <f>VLOOKUP(A20,Preco.Unitario!$A$4:$G$104,4,FALSE)</f>
        <v>H</v>
      </c>
      <c r="E20" s="114">
        <f t="shared" ref="E20:E21" si="1">$D$6</f>
        <v>0.4</v>
      </c>
      <c r="F20" s="64">
        <f>VLOOKUP(A20,Preco.Unitario!$A$4:$G$104,7,FALSE)</f>
        <v>0</v>
      </c>
      <c r="G20" s="64">
        <f t="shared" ref="G20:G22" si="2">E20*F20</f>
        <v>0</v>
      </c>
      <c r="H20" s="99"/>
      <c r="I20" s="99"/>
      <c r="J20" s="99"/>
      <c r="K20" s="99"/>
      <c r="L20" s="99"/>
      <c r="M20" s="99"/>
      <c r="N20" s="99"/>
      <c r="O20" s="99"/>
      <c r="P20" s="99"/>
      <c r="Q20" s="99"/>
      <c r="R20" s="99"/>
      <c r="S20" s="99"/>
      <c r="T20" s="99"/>
      <c r="U20" s="99"/>
      <c r="V20" s="99"/>
      <c r="W20" s="99"/>
      <c r="X20" s="99"/>
      <c r="Y20" s="99"/>
      <c r="Z20" s="66"/>
    </row>
    <row r="21" spans="1:26" ht="12.75" customHeight="1" outlineLevel="1" x14ac:dyDescent="0.2">
      <c r="A21" s="112" t="s">
        <v>123</v>
      </c>
      <c r="B21" s="61" t="str">
        <f>VLOOKUP(A21,Preco.Unitario!$A$4:$G$104,2,FALSE)</f>
        <v>SABESP INSUMO</v>
      </c>
      <c r="C21" s="67" t="str">
        <f>VLOOKUP(A21,Preco.Unitario!$A$4:$G$104,3,FALSE)</f>
        <v>AJUDANTE</v>
      </c>
      <c r="D21" s="62" t="str">
        <f>VLOOKUP(A21,Preco.Unitario!$A$4:$G$104,4,FALSE)</f>
        <v>H</v>
      </c>
      <c r="E21" s="114">
        <f t="shared" si="1"/>
        <v>0.4</v>
      </c>
      <c r="F21" s="64">
        <f>VLOOKUP(A21,Preco.Unitario!$A$4:$G$104,7,FALSE)</f>
        <v>0</v>
      </c>
      <c r="G21" s="64">
        <f t="shared" si="2"/>
        <v>0</v>
      </c>
      <c r="H21" s="99"/>
      <c r="I21" s="99"/>
      <c r="J21" s="99"/>
      <c r="K21" s="99"/>
      <c r="L21" s="99"/>
      <c r="M21" s="99"/>
      <c r="N21" s="99"/>
      <c r="O21" s="99"/>
      <c r="P21" s="99"/>
      <c r="Q21" s="99"/>
      <c r="R21" s="99"/>
      <c r="S21" s="99"/>
      <c r="T21" s="99"/>
      <c r="U21" s="99"/>
      <c r="V21" s="99"/>
      <c r="W21" s="99"/>
      <c r="X21" s="99"/>
      <c r="Y21" s="99"/>
      <c r="Z21" s="66"/>
    </row>
    <row r="22" spans="1:26" ht="12.75" customHeight="1" outlineLevel="1" x14ac:dyDescent="0.2">
      <c r="A22" s="112" t="s">
        <v>119</v>
      </c>
      <c r="B22" s="61" t="str">
        <f>VLOOKUP(A22,Preco.Unitario!$A$4:$G$104,2,FALSE)</f>
        <v>SABESP INSUMO</v>
      </c>
      <c r="C22" s="67" t="str">
        <f>VLOOKUP(A22,Preco.Unitario!$A$4:$G$104,3,FALSE)</f>
        <v>PICAPE MÉDIA CABINE SIMPLES - CARGA ÚTIL 1.000 KG - TRAÇÃO 4 X 2 - 120 A 150 CV - S-10 CHEVROLET OU SIMILAR - À DISPOSIÇÃO</v>
      </c>
      <c r="D22" s="62" t="str">
        <f>VLOOKUP(A22,Preco.Unitario!$A$4:$G$104,4,FALSE)</f>
        <v>H</v>
      </c>
      <c r="E22" s="114">
        <f>$D$7</f>
        <v>0.7</v>
      </c>
      <c r="F22" s="64">
        <f>VLOOKUP(A22,Preco.Unitario!$A$4:$G$104,7,FALSE)</f>
        <v>0</v>
      </c>
      <c r="G22" s="64">
        <f t="shared" si="2"/>
        <v>0</v>
      </c>
      <c r="H22" s="99"/>
      <c r="I22" s="99"/>
      <c r="J22" s="99"/>
      <c r="K22" s="99"/>
      <c r="L22" s="99"/>
      <c r="M22" s="99"/>
      <c r="N22" s="99"/>
      <c r="O22" s="99"/>
      <c r="P22" s="99"/>
      <c r="Q22" s="99"/>
      <c r="R22" s="99"/>
      <c r="S22" s="99"/>
      <c r="T22" s="99"/>
      <c r="U22" s="99"/>
      <c r="V22" s="99"/>
      <c r="W22" s="99"/>
      <c r="X22" s="99"/>
      <c r="Y22" s="99"/>
      <c r="Z22" s="66"/>
    </row>
    <row r="23" spans="1:26" ht="12.75" customHeight="1" outlineLevel="1" x14ac:dyDescent="0.2">
      <c r="A23" s="111">
        <v>5</v>
      </c>
      <c r="B23" s="106"/>
      <c r="C23" s="59" t="s">
        <v>151</v>
      </c>
      <c r="D23" s="109"/>
      <c r="E23" s="110"/>
      <c r="F23" s="64"/>
      <c r="G23" s="64"/>
      <c r="H23" s="99"/>
      <c r="I23" s="99"/>
      <c r="J23" s="99"/>
      <c r="K23" s="99"/>
      <c r="L23" s="99"/>
      <c r="M23" s="99"/>
      <c r="N23" s="99"/>
      <c r="O23" s="99"/>
      <c r="P23" s="99"/>
      <c r="Q23" s="99"/>
      <c r="R23" s="99"/>
      <c r="S23" s="99"/>
      <c r="T23" s="99"/>
      <c r="U23" s="99"/>
      <c r="V23" s="99"/>
      <c r="W23" s="99"/>
      <c r="X23" s="99"/>
      <c r="Y23" s="99"/>
      <c r="Z23" s="66"/>
    </row>
    <row r="24" spans="1:26" ht="12.75" customHeight="1" outlineLevel="1" x14ac:dyDescent="0.2">
      <c r="A24" s="60">
        <v>70050001</v>
      </c>
      <c r="B24" s="61" t="str">
        <f>VLOOKUP(A24,Preco.Unitario!$A$4:$G$104,2,FALSE)</f>
        <v>SABESP</v>
      </c>
      <c r="C24" s="67" t="str">
        <f>VLOOKUP(A24,Preco.Unitario!$A$4:$G$104,3,FALSE)</f>
        <v>ESGOTAMENTO COM BOMBAS DE SUPERFÍCIE OU SUBMERSAS</v>
      </c>
      <c r="D24" s="62" t="str">
        <f>VLOOKUP(A24,Preco.Unitario!$A$4:$G$104,4,FALSE)</f>
        <v>HPH</v>
      </c>
      <c r="E24" s="114">
        <v>0.5</v>
      </c>
      <c r="F24" s="64">
        <f>VLOOKUP(A24,Preco.Unitario!$A$4:$G$104,7,FALSE)</f>
        <v>0</v>
      </c>
      <c r="G24" s="64">
        <f>E24*F24</f>
        <v>0</v>
      </c>
      <c r="H24" s="99"/>
      <c r="I24" s="99"/>
      <c r="J24" s="99"/>
      <c r="K24" s="99"/>
      <c r="L24" s="99"/>
      <c r="M24" s="99"/>
      <c r="N24" s="99"/>
      <c r="O24" s="99"/>
      <c r="P24" s="99"/>
      <c r="Q24" s="99"/>
      <c r="R24" s="99"/>
      <c r="S24" s="99"/>
      <c r="T24" s="99"/>
      <c r="U24" s="99"/>
      <c r="V24" s="99"/>
      <c r="W24" s="99"/>
      <c r="X24" s="99"/>
      <c r="Y24" s="99"/>
      <c r="Z24" s="66"/>
    </row>
    <row r="25" spans="1:26" ht="12.75" customHeight="1" outlineLevel="1" x14ac:dyDescent="0.2">
      <c r="A25" s="111">
        <v>7</v>
      </c>
      <c r="B25" s="106"/>
      <c r="C25" s="59" t="s">
        <v>152</v>
      </c>
      <c r="D25" s="109"/>
      <c r="E25" s="110"/>
      <c r="F25" s="64"/>
      <c r="G25" s="64"/>
      <c r="H25" s="99"/>
      <c r="I25" s="99"/>
      <c r="J25" s="99"/>
      <c r="K25" s="99"/>
      <c r="L25" s="99"/>
      <c r="M25" s="99"/>
      <c r="N25" s="99"/>
      <c r="O25" s="99"/>
      <c r="P25" s="99"/>
      <c r="Q25" s="99"/>
      <c r="R25" s="99"/>
      <c r="S25" s="99"/>
      <c r="T25" s="99"/>
      <c r="U25" s="99"/>
      <c r="V25" s="99"/>
      <c r="W25" s="99"/>
      <c r="X25" s="99"/>
      <c r="Y25" s="99"/>
      <c r="Z25" s="66"/>
    </row>
    <row r="26" spans="1:26" ht="12.75" customHeight="1" outlineLevel="1" x14ac:dyDescent="0.2">
      <c r="A26" s="112">
        <v>70010007</v>
      </c>
      <c r="B26" s="61" t="str">
        <f>VLOOKUP(A26,Preco.Unitario!$A$4:$G$104,2,FALSE)</f>
        <v>SABESP</v>
      </c>
      <c r="C26" s="67" t="str">
        <f>VLOOKUP(A26,Preco.Unitario!$A$4:$G$104,3,FALSE)</f>
        <v>CADASTRO DE LIGAÇÕES</v>
      </c>
      <c r="D26" s="62" t="str">
        <f>VLOOKUP(A26,Preco.Unitario!$A$4:$G$104,4,FALSE)</f>
        <v>unid.</v>
      </c>
      <c r="E26" s="63">
        <f>$D$5</f>
        <v>1</v>
      </c>
      <c r="F26" s="64">
        <f>VLOOKUP(A26,Preco.Unitario!$A$4:$G$104,7,FALSE)</f>
        <v>0</v>
      </c>
      <c r="G26" s="64">
        <f>E26*F26</f>
        <v>0</v>
      </c>
      <c r="H26" s="99"/>
      <c r="I26" s="99"/>
      <c r="J26" s="99"/>
      <c r="K26" s="99"/>
      <c r="L26" s="99"/>
      <c r="M26" s="99"/>
      <c r="N26" s="99"/>
      <c r="O26" s="99"/>
      <c r="P26" s="99"/>
      <c r="Q26" s="99"/>
      <c r="R26" s="99"/>
      <c r="S26" s="99"/>
      <c r="T26" s="99"/>
      <c r="U26" s="99"/>
      <c r="V26" s="99"/>
      <c r="W26" s="99"/>
      <c r="X26" s="99"/>
      <c r="Y26" s="99"/>
      <c r="Z26" s="66"/>
    </row>
    <row r="27" spans="1:26" ht="12.75" customHeight="1" x14ac:dyDescent="0.2">
      <c r="A27" s="115"/>
      <c r="B27" s="116"/>
      <c r="C27" s="448" t="s">
        <v>153</v>
      </c>
      <c r="D27" s="409"/>
      <c r="E27" s="409"/>
      <c r="F27" s="410"/>
      <c r="G27" s="117">
        <f>SUM(G11:G26)</f>
        <v>0</v>
      </c>
      <c r="H27" s="99"/>
      <c r="I27" s="99"/>
      <c r="J27" s="99"/>
      <c r="K27" s="99"/>
      <c r="L27" s="99"/>
      <c r="M27" s="99"/>
      <c r="N27" s="99"/>
      <c r="O27" s="99"/>
      <c r="P27" s="99"/>
      <c r="Q27" s="99"/>
      <c r="R27" s="99"/>
      <c r="S27" s="99"/>
      <c r="T27" s="99"/>
      <c r="U27" s="99"/>
      <c r="V27" s="99"/>
      <c r="W27" s="99"/>
      <c r="X27" s="99"/>
      <c r="Y27" s="99"/>
      <c r="Z27" s="66"/>
    </row>
    <row r="28" spans="1:26" ht="12.75" customHeight="1" x14ac:dyDescent="0.2">
      <c r="A28" s="118"/>
      <c r="B28" s="118"/>
      <c r="C28" s="99"/>
      <c r="D28" s="119"/>
      <c r="E28" s="99"/>
      <c r="F28" s="99"/>
      <c r="G28" s="99"/>
      <c r="H28" s="99"/>
      <c r="I28" s="99"/>
      <c r="J28" s="99"/>
      <c r="K28" s="99"/>
      <c r="L28" s="99"/>
      <c r="M28" s="99"/>
      <c r="N28" s="99"/>
      <c r="O28" s="99"/>
      <c r="P28" s="99"/>
      <c r="Q28" s="99"/>
      <c r="R28" s="99"/>
      <c r="S28" s="99"/>
      <c r="T28" s="99"/>
      <c r="U28" s="99"/>
      <c r="V28" s="99"/>
      <c r="W28" s="99"/>
      <c r="X28" s="99"/>
      <c r="Y28" s="99"/>
      <c r="Z28" s="66"/>
    </row>
    <row r="29" spans="1:26" ht="12.75" customHeight="1" x14ac:dyDescent="0.2">
      <c r="A29" s="118"/>
      <c r="B29" s="118"/>
      <c r="C29" s="99"/>
      <c r="D29" s="119"/>
      <c r="E29" s="99"/>
      <c r="F29" s="99"/>
      <c r="G29" s="99"/>
      <c r="H29" s="99"/>
      <c r="I29" s="99"/>
      <c r="J29" s="99"/>
      <c r="K29" s="99"/>
      <c r="L29" s="99"/>
      <c r="M29" s="99"/>
      <c r="N29" s="99"/>
      <c r="O29" s="99"/>
      <c r="P29" s="99"/>
      <c r="Q29" s="99"/>
      <c r="R29" s="99"/>
      <c r="S29" s="99"/>
      <c r="T29" s="99"/>
      <c r="U29" s="99"/>
      <c r="V29" s="99"/>
      <c r="W29" s="99"/>
      <c r="X29" s="99"/>
      <c r="Y29" s="99"/>
      <c r="Z29" s="66"/>
    </row>
    <row r="30" spans="1:26" ht="12.75" customHeight="1" x14ac:dyDescent="0.2">
      <c r="A30" s="118"/>
      <c r="B30" s="118"/>
      <c r="C30" s="99"/>
      <c r="D30" s="119"/>
      <c r="E30" s="99"/>
      <c r="F30" s="99"/>
      <c r="G30" s="99"/>
      <c r="H30" s="99"/>
      <c r="I30" s="99"/>
      <c r="J30" s="99"/>
      <c r="K30" s="99"/>
      <c r="L30" s="99"/>
      <c r="M30" s="99"/>
      <c r="N30" s="99"/>
      <c r="O30" s="99"/>
      <c r="P30" s="99"/>
      <c r="Q30" s="99"/>
      <c r="R30" s="99"/>
      <c r="S30" s="99"/>
      <c r="T30" s="99"/>
      <c r="U30" s="99"/>
      <c r="V30" s="99"/>
      <c r="W30" s="99"/>
      <c r="X30" s="99"/>
      <c r="Y30" s="99"/>
      <c r="Z30" s="66"/>
    </row>
    <row r="31" spans="1:26" ht="12.75" customHeight="1" x14ac:dyDescent="0.2">
      <c r="A31" s="118"/>
      <c r="B31" s="118"/>
      <c r="C31" s="99"/>
      <c r="D31" s="119"/>
      <c r="E31" s="99"/>
      <c r="F31" s="99"/>
      <c r="G31" s="99"/>
      <c r="H31" s="99"/>
      <c r="I31" s="99"/>
      <c r="J31" s="99"/>
      <c r="K31" s="99"/>
      <c r="L31" s="99"/>
      <c r="M31" s="99"/>
      <c r="N31" s="99"/>
      <c r="O31" s="99"/>
      <c r="P31" s="99"/>
      <c r="Q31" s="99"/>
      <c r="R31" s="99"/>
      <c r="S31" s="99"/>
      <c r="T31" s="99"/>
      <c r="U31" s="99"/>
      <c r="V31" s="99"/>
      <c r="W31" s="99"/>
      <c r="X31" s="99"/>
      <c r="Y31" s="99"/>
      <c r="Z31" s="66"/>
    </row>
    <row r="32" spans="1:26" ht="12.75" customHeight="1" x14ac:dyDescent="0.2">
      <c r="A32" s="118"/>
      <c r="B32" s="118"/>
      <c r="C32" s="99"/>
      <c r="D32" s="119"/>
      <c r="E32" s="99"/>
      <c r="F32" s="99"/>
      <c r="G32" s="99"/>
      <c r="H32" s="99"/>
      <c r="I32" s="99"/>
      <c r="J32" s="99"/>
      <c r="K32" s="99"/>
      <c r="L32" s="99"/>
      <c r="M32" s="99"/>
      <c r="N32" s="99"/>
      <c r="O32" s="99"/>
      <c r="P32" s="99"/>
      <c r="Q32" s="99"/>
      <c r="R32" s="99"/>
      <c r="S32" s="99"/>
      <c r="T32" s="99"/>
      <c r="U32" s="99"/>
      <c r="V32" s="99"/>
      <c r="W32" s="99"/>
      <c r="X32" s="99"/>
      <c r="Y32" s="99"/>
      <c r="Z32" s="66"/>
    </row>
    <row r="33" spans="1:26" ht="12.75" customHeight="1" x14ac:dyDescent="0.2">
      <c r="A33" s="118"/>
      <c r="B33" s="118"/>
      <c r="C33" s="99"/>
      <c r="D33" s="119"/>
      <c r="E33" s="99"/>
      <c r="F33" s="99"/>
      <c r="G33" s="99"/>
      <c r="H33" s="99"/>
      <c r="I33" s="99"/>
      <c r="J33" s="99"/>
      <c r="K33" s="99"/>
      <c r="L33" s="99"/>
      <c r="M33" s="99"/>
      <c r="N33" s="99"/>
      <c r="O33" s="99"/>
      <c r="P33" s="99"/>
      <c r="Q33" s="99"/>
      <c r="R33" s="99"/>
      <c r="S33" s="99"/>
      <c r="T33" s="99"/>
      <c r="U33" s="99"/>
      <c r="V33" s="99"/>
      <c r="W33" s="99"/>
      <c r="X33" s="99"/>
      <c r="Y33" s="99"/>
      <c r="Z33" s="66"/>
    </row>
    <row r="34" spans="1:26" ht="12.75" customHeight="1" x14ac:dyDescent="0.2">
      <c r="A34" s="118"/>
      <c r="B34" s="118"/>
      <c r="C34" s="99"/>
      <c r="D34" s="119"/>
      <c r="E34" s="99"/>
      <c r="F34" s="99"/>
      <c r="G34" s="99"/>
      <c r="H34" s="99"/>
      <c r="I34" s="99"/>
      <c r="J34" s="99"/>
      <c r="K34" s="99"/>
      <c r="L34" s="99"/>
      <c r="M34" s="99"/>
      <c r="N34" s="99"/>
      <c r="O34" s="99"/>
      <c r="P34" s="99"/>
      <c r="Q34" s="99"/>
      <c r="R34" s="99"/>
      <c r="S34" s="99"/>
      <c r="T34" s="99"/>
      <c r="U34" s="99"/>
      <c r="V34" s="99"/>
      <c r="W34" s="99"/>
      <c r="X34" s="99"/>
      <c r="Y34" s="99"/>
      <c r="Z34" s="66"/>
    </row>
    <row r="35" spans="1:26" ht="12.75" customHeight="1" x14ac:dyDescent="0.2">
      <c r="A35" s="118"/>
      <c r="B35" s="118"/>
      <c r="C35" s="99"/>
      <c r="D35" s="119"/>
      <c r="E35" s="99"/>
      <c r="F35" s="99"/>
      <c r="G35" s="99"/>
      <c r="H35" s="99"/>
      <c r="I35" s="99"/>
      <c r="J35" s="99"/>
      <c r="K35" s="99"/>
      <c r="L35" s="99"/>
      <c r="M35" s="99"/>
      <c r="N35" s="99"/>
      <c r="O35" s="99"/>
      <c r="P35" s="99"/>
      <c r="Q35" s="99"/>
      <c r="R35" s="99"/>
      <c r="S35" s="99"/>
      <c r="T35" s="99"/>
      <c r="U35" s="99"/>
      <c r="V35" s="99"/>
      <c r="W35" s="99"/>
      <c r="X35" s="99"/>
      <c r="Y35" s="99"/>
      <c r="Z35" s="66"/>
    </row>
    <row r="36" spans="1:26" ht="12.75" customHeight="1" x14ac:dyDescent="0.2">
      <c r="A36" s="118"/>
      <c r="B36" s="118"/>
      <c r="C36" s="99"/>
      <c r="D36" s="119"/>
      <c r="E36" s="99"/>
      <c r="F36" s="99"/>
      <c r="G36" s="99"/>
      <c r="H36" s="99"/>
      <c r="I36" s="99"/>
      <c r="J36" s="99"/>
      <c r="K36" s="99"/>
      <c r="L36" s="99"/>
      <c r="M36" s="99"/>
      <c r="N36" s="99"/>
      <c r="O36" s="99"/>
      <c r="P36" s="99"/>
      <c r="Q36" s="99"/>
      <c r="R36" s="99"/>
      <c r="S36" s="99"/>
      <c r="T36" s="99"/>
      <c r="U36" s="99"/>
      <c r="V36" s="99"/>
      <c r="W36" s="99"/>
      <c r="X36" s="99"/>
      <c r="Y36" s="99"/>
      <c r="Z36" s="66"/>
    </row>
    <row r="37" spans="1:26" ht="12.75" customHeight="1" x14ac:dyDescent="0.2">
      <c r="A37" s="118"/>
      <c r="B37" s="118"/>
      <c r="C37" s="99"/>
      <c r="D37" s="119"/>
      <c r="E37" s="99"/>
      <c r="F37" s="99"/>
      <c r="G37" s="99"/>
      <c r="H37" s="99"/>
      <c r="I37" s="99"/>
      <c r="J37" s="99"/>
      <c r="K37" s="99"/>
      <c r="L37" s="99"/>
      <c r="M37" s="99"/>
      <c r="N37" s="99"/>
      <c r="O37" s="99"/>
      <c r="P37" s="99"/>
      <c r="Q37" s="99"/>
      <c r="R37" s="99"/>
      <c r="S37" s="99"/>
      <c r="T37" s="99"/>
      <c r="U37" s="99"/>
      <c r="V37" s="99"/>
      <c r="W37" s="99"/>
      <c r="X37" s="99"/>
      <c r="Y37" s="99"/>
      <c r="Z37" s="66"/>
    </row>
    <row r="38" spans="1:26" ht="12.75" customHeight="1" x14ac:dyDescent="0.2">
      <c r="A38" s="118"/>
      <c r="B38" s="118"/>
      <c r="C38" s="99"/>
      <c r="D38" s="119"/>
      <c r="E38" s="99"/>
      <c r="F38" s="99"/>
      <c r="G38" s="99"/>
      <c r="H38" s="99"/>
      <c r="I38" s="99"/>
      <c r="J38" s="99"/>
      <c r="K38" s="99"/>
      <c r="L38" s="99"/>
      <c r="M38" s="99"/>
      <c r="N38" s="99"/>
      <c r="O38" s="99"/>
      <c r="P38" s="99"/>
      <c r="Q38" s="99"/>
      <c r="R38" s="99"/>
      <c r="S38" s="99"/>
      <c r="T38" s="99"/>
      <c r="U38" s="99"/>
      <c r="V38" s="99"/>
      <c r="W38" s="99"/>
      <c r="X38" s="99"/>
      <c r="Y38" s="99"/>
      <c r="Z38" s="66"/>
    </row>
    <row r="39" spans="1:26" ht="12.75" customHeight="1" x14ac:dyDescent="0.2">
      <c r="A39" s="118"/>
      <c r="B39" s="118"/>
      <c r="C39" s="99"/>
      <c r="D39" s="119"/>
      <c r="E39" s="99"/>
      <c r="F39" s="99"/>
      <c r="G39" s="99"/>
      <c r="H39" s="99"/>
      <c r="I39" s="99"/>
      <c r="J39" s="99"/>
      <c r="K39" s="99"/>
      <c r="L39" s="99"/>
      <c r="M39" s="99"/>
      <c r="N39" s="99"/>
      <c r="O39" s="99"/>
      <c r="P39" s="99"/>
      <c r="Q39" s="99"/>
      <c r="R39" s="99"/>
      <c r="S39" s="99"/>
      <c r="T39" s="99"/>
      <c r="U39" s="99"/>
      <c r="V39" s="99"/>
      <c r="W39" s="99"/>
      <c r="X39" s="99"/>
      <c r="Y39" s="99"/>
      <c r="Z39" s="66"/>
    </row>
    <row r="40" spans="1:26" ht="12.75" customHeight="1" x14ac:dyDescent="0.2">
      <c r="A40" s="118"/>
      <c r="B40" s="118"/>
      <c r="C40" s="99"/>
      <c r="D40" s="119"/>
      <c r="E40" s="99"/>
      <c r="F40" s="99"/>
      <c r="G40" s="99"/>
      <c r="H40" s="99"/>
      <c r="I40" s="99"/>
      <c r="J40" s="99"/>
      <c r="K40" s="99"/>
      <c r="L40" s="99"/>
      <c r="M40" s="99"/>
      <c r="N40" s="99"/>
      <c r="O40" s="99"/>
      <c r="P40" s="99"/>
      <c r="Q40" s="99"/>
      <c r="R40" s="99"/>
      <c r="S40" s="99"/>
      <c r="T40" s="99"/>
      <c r="U40" s="99"/>
      <c r="V40" s="99"/>
      <c r="W40" s="99"/>
      <c r="X40" s="99"/>
      <c r="Y40" s="99"/>
      <c r="Z40" s="66"/>
    </row>
    <row r="41" spans="1:26" ht="12.75" customHeight="1" x14ac:dyDescent="0.2">
      <c r="A41" s="118"/>
      <c r="B41" s="118"/>
      <c r="C41" s="99"/>
      <c r="D41" s="119"/>
      <c r="E41" s="99"/>
      <c r="F41" s="99"/>
      <c r="G41" s="99"/>
      <c r="H41" s="99"/>
      <c r="I41" s="99"/>
      <c r="J41" s="99"/>
      <c r="K41" s="99"/>
      <c r="L41" s="99"/>
      <c r="M41" s="99"/>
      <c r="N41" s="99"/>
      <c r="O41" s="99"/>
      <c r="P41" s="99"/>
      <c r="Q41" s="99"/>
      <c r="R41" s="99"/>
      <c r="S41" s="99"/>
      <c r="T41" s="99"/>
      <c r="U41" s="99"/>
      <c r="V41" s="99"/>
      <c r="W41" s="99"/>
      <c r="X41" s="99"/>
      <c r="Y41" s="99"/>
      <c r="Z41" s="66"/>
    </row>
    <row r="42" spans="1:26" ht="12.75" customHeight="1" x14ac:dyDescent="0.2">
      <c r="A42" s="118"/>
      <c r="B42" s="118"/>
      <c r="C42" s="99"/>
      <c r="D42" s="119"/>
      <c r="E42" s="99"/>
      <c r="F42" s="99"/>
      <c r="G42" s="99"/>
      <c r="H42" s="99"/>
      <c r="I42" s="99"/>
      <c r="J42" s="99"/>
      <c r="K42" s="99"/>
      <c r="L42" s="99"/>
      <c r="M42" s="99"/>
      <c r="N42" s="99"/>
      <c r="O42" s="99"/>
      <c r="P42" s="99"/>
      <c r="Q42" s="99"/>
      <c r="R42" s="99"/>
      <c r="S42" s="99"/>
      <c r="T42" s="99"/>
      <c r="U42" s="99"/>
      <c r="V42" s="99"/>
      <c r="W42" s="99"/>
      <c r="X42" s="99"/>
      <c r="Y42" s="99"/>
      <c r="Z42" s="66"/>
    </row>
    <row r="43" spans="1:26" ht="12.75" customHeight="1" x14ac:dyDescent="0.2">
      <c r="A43" s="118"/>
      <c r="B43" s="118"/>
      <c r="C43" s="99"/>
      <c r="D43" s="119"/>
      <c r="E43" s="99"/>
      <c r="F43" s="99"/>
      <c r="G43" s="99"/>
      <c r="H43" s="99"/>
      <c r="I43" s="99"/>
      <c r="J43" s="99"/>
      <c r="K43" s="99"/>
      <c r="L43" s="99"/>
      <c r="M43" s="99"/>
      <c r="N43" s="99"/>
      <c r="O43" s="99"/>
      <c r="P43" s="99"/>
      <c r="Q43" s="99"/>
      <c r="R43" s="99"/>
      <c r="S43" s="99"/>
      <c r="T43" s="99"/>
      <c r="U43" s="99"/>
      <c r="V43" s="99"/>
      <c r="W43" s="99"/>
      <c r="X43" s="99"/>
      <c r="Y43" s="99"/>
      <c r="Z43" s="66"/>
    </row>
    <row r="44" spans="1:26" ht="12.75" customHeight="1" x14ac:dyDescent="0.2">
      <c r="A44" s="118"/>
      <c r="B44" s="118"/>
      <c r="C44" s="99"/>
      <c r="D44" s="119"/>
      <c r="E44" s="99"/>
      <c r="F44" s="99"/>
      <c r="G44" s="99"/>
      <c r="H44" s="99"/>
      <c r="I44" s="99"/>
      <c r="J44" s="99"/>
      <c r="K44" s="99"/>
      <c r="L44" s="99"/>
      <c r="M44" s="99"/>
      <c r="N44" s="99"/>
      <c r="O44" s="99"/>
      <c r="P44" s="99"/>
      <c r="Q44" s="99"/>
      <c r="R44" s="99"/>
      <c r="S44" s="99"/>
      <c r="T44" s="99"/>
      <c r="U44" s="99"/>
      <c r="V44" s="99"/>
      <c r="W44" s="99"/>
      <c r="X44" s="99"/>
      <c r="Y44" s="99"/>
      <c r="Z44" s="66"/>
    </row>
    <row r="45" spans="1:26" ht="12.75" customHeight="1" x14ac:dyDescent="0.2">
      <c r="A45" s="118"/>
      <c r="B45" s="118"/>
      <c r="C45" s="99"/>
      <c r="D45" s="119"/>
      <c r="E45" s="99"/>
      <c r="F45" s="99"/>
      <c r="G45" s="99"/>
      <c r="H45" s="99"/>
      <c r="I45" s="99"/>
      <c r="J45" s="99"/>
      <c r="K45" s="99"/>
      <c r="L45" s="99"/>
      <c r="M45" s="99"/>
      <c r="N45" s="99"/>
      <c r="O45" s="99"/>
      <c r="P45" s="99"/>
      <c r="Q45" s="99"/>
      <c r="R45" s="99"/>
      <c r="S45" s="99"/>
      <c r="T45" s="99"/>
      <c r="U45" s="99"/>
      <c r="V45" s="99"/>
      <c r="W45" s="99"/>
      <c r="X45" s="99"/>
      <c r="Y45" s="99"/>
      <c r="Z45" s="66"/>
    </row>
    <row r="46" spans="1:26" ht="12.75" customHeight="1" x14ac:dyDescent="0.2">
      <c r="A46" s="118"/>
      <c r="B46" s="118"/>
      <c r="C46" s="99"/>
      <c r="D46" s="119"/>
      <c r="E46" s="99"/>
      <c r="F46" s="99"/>
      <c r="G46" s="99"/>
      <c r="H46" s="99"/>
      <c r="I46" s="99"/>
      <c r="J46" s="99"/>
      <c r="K46" s="99"/>
      <c r="L46" s="99"/>
      <c r="M46" s="99"/>
      <c r="N46" s="99"/>
      <c r="O46" s="99"/>
      <c r="P46" s="99"/>
      <c r="Q46" s="99"/>
      <c r="R46" s="99"/>
      <c r="S46" s="99"/>
      <c r="T46" s="99"/>
      <c r="U46" s="99"/>
      <c r="V46" s="99"/>
      <c r="W46" s="99"/>
      <c r="X46" s="99"/>
      <c r="Y46" s="99"/>
      <c r="Z46" s="66"/>
    </row>
    <row r="47" spans="1:26" ht="12.75" customHeight="1" x14ac:dyDescent="0.2">
      <c r="A47" s="118"/>
      <c r="B47" s="118"/>
      <c r="C47" s="99"/>
      <c r="D47" s="119"/>
      <c r="E47" s="99"/>
      <c r="F47" s="99"/>
      <c r="G47" s="99"/>
      <c r="H47" s="99"/>
      <c r="I47" s="99"/>
      <c r="J47" s="99"/>
      <c r="K47" s="99"/>
      <c r="L47" s="99"/>
      <c r="M47" s="99"/>
      <c r="N47" s="99"/>
      <c r="O47" s="99"/>
      <c r="P47" s="99"/>
      <c r="Q47" s="99"/>
      <c r="R47" s="99"/>
      <c r="S47" s="99"/>
      <c r="T47" s="99"/>
      <c r="U47" s="99"/>
      <c r="V47" s="99"/>
      <c r="W47" s="99"/>
      <c r="X47" s="99"/>
      <c r="Y47" s="99"/>
      <c r="Z47" s="66"/>
    </row>
    <row r="48" spans="1:26" ht="12.75" customHeight="1" x14ac:dyDescent="0.2">
      <c r="A48" s="118"/>
      <c r="B48" s="118"/>
      <c r="C48" s="99"/>
      <c r="D48" s="119"/>
      <c r="E48" s="99"/>
      <c r="F48" s="99"/>
      <c r="G48" s="99"/>
      <c r="H48" s="99"/>
      <c r="I48" s="99"/>
      <c r="J48" s="99"/>
      <c r="K48" s="99"/>
      <c r="L48" s="99"/>
      <c r="M48" s="99"/>
      <c r="N48" s="99"/>
      <c r="O48" s="99"/>
      <c r="P48" s="99"/>
      <c r="Q48" s="99"/>
      <c r="R48" s="99"/>
      <c r="S48" s="99"/>
      <c r="T48" s="99"/>
      <c r="U48" s="99"/>
      <c r="V48" s="99"/>
      <c r="W48" s="99"/>
      <c r="X48" s="99"/>
      <c r="Y48" s="99"/>
      <c r="Z48" s="66"/>
    </row>
    <row r="49" spans="1:26" ht="12.75" customHeight="1" x14ac:dyDescent="0.2">
      <c r="A49" s="118"/>
      <c r="B49" s="118"/>
      <c r="C49" s="99"/>
      <c r="D49" s="119"/>
      <c r="E49" s="99"/>
      <c r="F49" s="99"/>
      <c r="G49" s="99"/>
      <c r="H49" s="99"/>
      <c r="I49" s="99"/>
      <c r="J49" s="99"/>
      <c r="K49" s="99"/>
      <c r="L49" s="99"/>
      <c r="M49" s="99"/>
      <c r="N49" s="99"/>
      <c r="O49" s="99"/>
      <c r="P49" s="99"/>
      <c r="Q49" s="99"/>
      <c r="R49" s="99"/>
      <c r="S49" s="99"/>
      <c r="T49" s="99"/>
      <c r="U49" s="99"/>
      <c r="V49" s="99"/>
      <c r="W49" s="99"/>
      <c r="X49" s="99"/>
      <c r="Y49" s="99"/>
      <c r="Z49" s="66"/>
    </row>
    <row r="50" spans="1:26" ht="12.75" customHeight="1" x14ac:dyDescent="0.2">
      <c r="A50" s="118"/>
      <c r="B50" s="118"/>
      <c r="C50" s="99"/>
      <c r="D50" s="119"/>
      <c r="E50" s="99"/>
      <c r="F50" s="99"/>
      <c r="G50" s="99"/>
      <c r="H50" s="99"/>
      <c r="I50" s="99"/>
      <c r="J50" s="99"/>
      <c r="K50" s="99"/>
      <c r="L50" s="99"/>
      <c r="M50" s="99"/>
      <c r="N50" s="99"/>
      <c r="O50" s="99"/>
      <c r="P50" s="99"/>
      <c r="Q50" s="99"/>
      <c r="R50" s="99"/>
      <c r="S50" s="99"/>
      <c r="T50" s="99"/>
      <c r="U50" s="99"/>
      <c r="V50" s="99"/>
      <c r="W50" s="99"/>
      <c r="X50" s="99"/>
      <c r="Y50" s="99"/>
      <c r="Z50" s="66"/>
    </row>
    <row r="51" spans="1:26" ht="12.75" customHeight="1" x14ac:dyDescent="0.2">
      <c r="A51" s="118"/>
      <c r="B51" s="118"/>
      <c r="C51" s="99"/>
      <c r="D51" s="119"/>
      <c r="E51" s="99"/>
      <c r="F51" s="99"/>
      <c r="G51" s="99"/>
      <c r="H51" s="99"/>
      <c r="I51" s="99"/>
      <c r="J51" s="99"/>
      <c r="K51" s="99"/>
      <c r="L51" s="99"/>
      <c r="M51" s="99"/>
      <c r="N51" s="99"/>
      <c r="O51" s="99"/>
      <c r="P51" s="99"/>
      <c r="Q51" s="99"/>
      <c r="R51" s="99"/>
      <c r="S51" s="99"/>
      <c r="T51" s="99"/>
      <c r="U51" s="99"/>
      <c r="V51" s="99"/>
      <c r="W51" s="99"/>
      <c r="X51" s="99"/>
      <c r="Y51" s="99"/>
      <c r="Z51" s="66"/>
    </row>
    <row r="52" spans="1:26" ht="12.75" customHeight="1" x14ac:dyDescent="0.2">
      <c r="A52" s="118"/>
      <c r="B52" s="118"/>
      <c r="C52" s="99"/>
      <c r="D52" s="119"/>
      <c r="E52" s="99"/>
      <c r="F52" s="99"/>
      <c r="G52" s="99"/>
      <c r="H52" s="99"/>
      <c r="I52" s="99"/>
      <c r="J52" s="99"/>
      <c r="K52" s="99"/>
      <c r="L52" s="99"/>
      <c r="M52" s="99"/>
      <c r="N52" s="99"/>
      <c r="O52" s="99"/>
      <c r="P52" s="99"/>
      <c r="Q52" s="99"/>
      <c r="R52" s="99"/>
      <c r="S52" s="99"/>
      <c r="T52" s="99"/>
      <c r="U52" s="99"/>
      <c r="V52" s="99"/>
      <c r="W52" s="99"/>
      <c r="X52" s="99"/>
      <c r="Y52" s="99"/>
      <c r="Z52" s="66"/>
    </row>
    <row r="53" spans="1:26" ht="12.75" customHeight="1" x14ac:dyDescent="0.2">
      <c r="A53" s="118"/>
      <c r="B53" s="118"/>
      <c r="C53" s="99"/>
      <c r="D53" s="119"/>
      <c r="E53" s="99"/>
      <c r="F53" s="99"/>
      <c r="G53" s="99"/>
      <c r="H53" s="99"/>
      <c r="I53" s="99"/>
      <c r="J53" s="99"/>
      <c r="K53" s="99"/>
      <c r="L53" s="99"/>
      <c r="M53" s="99"/>
      <c r="N53" s="99"/>
      <c r="O53" s="99"/>
      <c r="P53" s="99"/>
      <c r="Q53" s="99"/>
      <c r="R53" s="99"/>
      <c r="S53" s="99"/>
      <c r="T53" s="99"/>
      <c r="U53" s="99"/>
      <c r="V53" s="99"/>
      <c r="W53" s="99"/>
      <c r="X53" s="99"/>
      <c r="Y53" s="99"/>
      <c r="Z53" s="66"/>
    </row>
    <row r="54" spans="1:26" ht="12.75" customHeight="1" x14ac:dyDescent="0.2">
      <c r="A54" s="118"/>
      <c r="B54" s="118"/>
      <c r="C54" s="99"/>
      <c r="D54" s="119"/>
      <c r="E54" s="99"/>
      <c r="F54" s="99"/>
      <c r="G54" s="99"/>
      <c r="H54" s="99"/>
      <c r="I54" s="99"/>
      <c r="J54" s="99"/>
      <c r="K54" s="99"/>
      <c r="L54" s="99"/>
      <c r="M54" s="99"/>
      <c r="N54" s="99"/>
      <c r="O54" s="99"/>
      <c r="P54" s="99"/>
      <c r="Q54" s="99"/>
      <c r="R54" s="99"/>
      <c r="S54" s="99"/>
      <c r="T54" s="99"/>
      <c r="U54" s="99"/>
      <c r="V54" s="99"/>
      <c r="W54" s="99"/>
      <c r="X54" s="99"/>
      <c r="Y54" s="99"/>
      <c r="Z54" s="66"/>
    </row>
    <row r="55" spans="1:26" ht="12.75" customHeight="1" x14ac:dyDescent="0.2">
      <c r="A55" s="118"/>
      <c r="B55" s="118"/>
      <c r="C55" s="99"/>
      <c r="D55" s="119"/>
      <c r="E55" s="99"/>
      <c r="F55" s="99"/>
      <c r="G55" s="99"/>
      <c r="H55" s="99"/>
      <c r="I55" s="99"/>
      <c r="J55" s="99"/>
      <c r="K55" s="99"/>
      <c r="L55" s="99"/>
      <c r="M55" s="99"/>
      <c r="N55" s="99"/>
      <c r="O55" s="99"/>
      <c r="P55" s="99"/>
      <c r="Q55" s="99"/>
      <c r="R55" s="99"/>
      <c r="S55" s="99"/>
      <c r="T55" s="99"/>
      <c r="U55" s="99"/>
      <c r="V55" s="99"/>
      <c r="W55" s="99"/>
      <c r="X55" s="99"/>
      <c r="Y55" s="99"/>
      <c r="Z55" s="66"/>
    </row>
    <row r="56" spans="1:26" ht="12.75" customHeight="1" x14ac:dyDescent="0.2">
      <c r="A56" s="118"/>
      <c r="B56" s="118"/>
      <c r="C56" s="99"/>
      <c r="D56" s="119"/>
      <c r="E56" s="99"/>
      <c r="F56" s="99"/>
      <c r="G56" s="99"/>
      <c r="H56" s="99"/>
      <c r="I56" s="99"/>
      <c r="J56" s="99"/>
      <c r="K56" s="99"/>
      <c r="L56" s="99"/>
      <c r="M56" s="99"/>
      <c r="N56" s="99"/>
      <c r="O56" s="99"/>
      <c r="P56" s="99"/>
      <c r="Q56" s="99"/>
      <c r="R56" s="99"/>
      <c r="S56" s="99"/>
      <c r="T56" s="99"/>
      <c r="U56" s="99"/>
      <c r="V56" s="99"/>
      <c r="W56" s="99"/>
      <c r="X56" s="99"/>
      <c r="Y56" s="99"/>
      <c r="Z56" s="66"/>
    </row>
    <row r="57" spans="1:26" ht="12.75" customHeight="1" x14ac:dyDescent="0.2">
      <c r="A57" s="118"/>
      <c r="B57" s="118"/>
      <c r="C57" s="99"/>
      <c r="D57" s="119"/>
      <c r="E57" s="99"/>
      <c r="F57" s="99"/>
      <c r="G57" s="99"/>
      <c r="H57" s="99"/>
      <c r="I57" s="99"/>
      <c r="J57" s="99"/>
      <c r="K57" s="99"/>
      <c r="L57" s="99"/>
      <c r="M57" s="99"/>
      <c r="N57" s="99"/>
      <c r="O57" s="99"/>
      <c r="P57" s="99"/>
      <c r="Q57" s="99"/>
      <c r="R57" s="99"/>
      <c r="S57" s="99"/>
      <c r="T57" s="99"/>
      <c r="U57" s="99"/>
      <c r="V57" s="99"/>
      <c r="W57" s="99"/>
      <c r="X57" s="99"/>
      <c r="Y57" s="99"/>
      <c r="Z57" s="66"/>
    </row>
    <row r="58" spans="1:26" ht="12.75" customHeight="1" x14ac:dyDescent="0.2">
      <c r="A58" s="118"/>
      <c r="B58" s="118"/>
      <c r="C58" s="99"/>
      <c r="D58" s="119"/>
      <c r="E58" s="99"/>
      <c r="F58" s="99"/>
      <c r="G58" s="99"/>
      <c r="H58" s="99"/>
      <c r="I58" s="99"/>
      <c r="J58" s="99"/>
      <c r="K58" s="99"/>
      <c r="L58" s="99"/>
      <c r="M58" s="99"/>
      <c r="N58" s="99"/>
      <c r="O58" s="99"/>
      <c r="P58" s="99"/>
      <c r="Q58" s="99"/>
      <c r="R58" s="99"/>
      <c r="S58" s="99"/>
      <c r="T58" s="99"/>
      <c r="U58" s="99"/>
      <c r="V58" s="99"/>
      <c r="W58" s="99"/>
      <c r="X58" s="99"/>
      <c r="Y58" s="99"/>
      <c r="Z58" s="66"/>
    </row>
    <row r="59" spans="1:26" ht="12.75" customHeight="1" x14ac:dyDescent="0.2">
      <c r="A59" s="118"/>
      <c r="B59" s="118"/>
      <c r="C59" s="99"/>
      <c r="D59" s="119"/>
      <c r="E59" s="99"/>
      <c r="F59" s="99"/>
      <c r="G59" s="99"/>
      <c r="H59" s="99"/>
      <c r="I59" s="99"/>
      <c r="J59" s="99"/>
      <c r="K59" s="99"/>
      <c r="L59" s="99"/>
      <c r="M59" s="99"/>
      <c r="N59" s="99"/>
      <c r="O59" s="99"/>
      <c r="P59" s="99"/>
      <c r="Q59" s="99"/>
      <c r="R59" s="99"/>
      <c r="S59" s="99"/>
      <c r="T59" s="99"/>
      <c r="U59" s="99"/>
      <c r="V59" s="99"/>
      <c r="W59" s="99"/>
      <c r="X59" s="99"/>
      <c r="Y59" s="99"/>
      <c r="Z59" s="66"/>
    </row>
    <row r="60" spans="1:26" ht="12.75" customHeight="1" x14ac:dyDescent="0.2">
      <c r="A60" s="118"/>
      <c r="B60" s="118"/>
      <c r="C60" s="99"/>
      <c r="D60" s="119"/>
      <c r="E60" s="99"/>
      <c r="F60" s="99"/>
      <c r="G60" s="99"/>
      <c r="H60" s="99"/>
      <c r="I60" s="99"/>
      <c r="J60" s="99"/>
      <c r="K60" s="99"/>
      <c r="L60" s="99"/>
      <c r="M60" s="99"/>
      <c r="N60" s="99"/>
      <c r="O60" s="99"/>
      <c r="P60" s="99"/>
      <c r="Q60" s="99"/>
      <c r="R60" s="99"/>
      <c r="S60" s="99"/>
      <c r="T60" s="99"/>
      <c r="U60" s="99"/>
      <c r="V60" s="99"/>
      <c r="W60" s="99"/>
      <c r="X60" s="99"/>
      <c r="Y60" s="99"/>
      <c r="Z60" s="66"/>
    </row>
    <row r="61" spans="1:26" ht="12.75" customHeight="1" x14ac:dyDescent="0.2">
      <c r="A61" s="118"/>
      <c r="B61" s="118"/>
      <c r="C61" s="99"/>
      <c r="D61" s="119"/>
      <c r="E61" s="99"/>
      <c r="F61" s="99"/>
      <c r="G61" s="99"/>
      <c r="H61" s="99"/>
      <c r="I61" s="99"/>
      <c r="J61" s="99"/>
      <c r="K61" s="99"/>
      <c r="L61" s="99"/>
      <c r="M61" s="99"/>
      <c r="N61" s="99"/>
      <c r="O61" s="99"/>
      <c r="P61" s="99"/>
      <c r="Q61" s="99"/>
      <c r="R61" s="99"/>
      <c r="S61" s="99"/>
      <c r="T61" s="99"/>
      <c r="U61" s="99"/>
      <c r="V61" s="99"/>
      <c r="W61" s="99"/>
      <c r="X61" s="99"/>
      <c r="Y61" s="99"/>
      <c r="Z61" s="66"/>
    </row>
    <row r="62" spans="1:26" ht="12.75" customHeight="1" x14ac:dyDescent="0.2">
      <c r="A62" s="118"/>
      <c r="B62" s="118"/>
      <c r="C62" s="99"/>
      <c r="D62" s="119"/>
      <c r="E62" s="99"/>
      <c r="F62" s="99"/>
      <c r="G62" s="99"/>
      <c r="H62" s="99"/>
      <c r="I62" s="99"/>
      <c r="J62" s="99"/>
      <c r="K62" s="99"/>
      <c r="L62" s="99"/>
      <c r="M62" s="99"/>
      <c r="N62" s="99"/>
      <c r="O62" s="99"/>
      <c r="P62" s="99"/>
      <c r="Q62" s="99"/>
      <c r="R62" s="99"/>
      <c r="S62" s="99"/>
      <c r="T62" s="99"/>
      <c r="U62" s="99"/>
      <c r="V62" s="99"/>
      <c r="W62" s="99"/>
      <c r="X62" s="99"/>
      <c r="Y62" s="99"/>
      <c r="Z62" s="66"/>
    </row>
    <row r="63" spans="1:26" ht="12.75" customHeight="1" x14ac:dyDescent="0.2">
      <c r="A63" s="118"/>
      <c r="B63" s="118"/>
      <c r="C63" s="99"/>
      <c r="D63" s="119"/>
      <c r="E63" s="99"/>
      <c r="F63" s="99"/>
      <c r="G63" s="99"/>
      <c r="H63" s="99"/>
      <c r="I63" s="99"/>
      <c r="J63" s="99"/>
      <c r="K63" s="99"/>
      <c r="L63" s="99"/>
      <c r="M63" s="99"/>
      <c r="N63" s="99"/>
      <c r="O63" s="99"/>
      <c r="P63" s="99"/>
      <c r="Q63" s="99"/>
      <c r="R63" s="99"/>
      <c r="S63" s="99"/>
      <c r="T63" s="99"/>
      <c r="U63" s="99"/>
      <c r="V63" s="99"/>
      <c r="W63" s="99"/>
      <c r="X63" s="99"/>
      <c r="Y63" s="99"/>
      <c r="Z63" s="66"/>
    </row>
    <row r="64" spans="1:26" ht="12.75" customHeight="1" x14ac:dyDescent="0.2">
      <c r="A64" s="118"/>
      <c r="B64" s="118"/>
      <c r="C64" s="99"/>
      <c r="D64" s="119"/>
      <c r="E64" s="99"/>
      <c r="F64" s="99"/>
      <c r="G64" s="99"/>
      <c r="H64" s="99"/>
      <c r="I64" s="99"/>
      <c r="J64" s="99"/>
      <c r="K64" s="99"/>
      <c r="L64" s="99"/>
      <c r="M64" s="99"/>
      <c r="N64" s="99"/>
      <c r="O64" s="99"/>
      <c r="P64" s="99"/>
      <c r="Q64" s="99"/>
      <c r="R64" s="99"/>
      <c r="S64" s="99"/>
      <c r="T64" s="99"/>
      <c r="U64" s="99"/>
      <c r="V64" s="99"/>
      <c r="W64" s="99"/>
      <c r="X64" s="99"/>
      <c r="Y64" s="99"/>
      <c r="Z64" s="66"/>
    </row>
    <row r="65" spans="1:26" ht="12.75" customHeight="1" x14ac:dyDescent="0.2">
      <c r="A65" s="118"/>
      <c r="B65" s="118"/>
      <c r="C65" s="99"/>
      <c r="D65" s="119"/>
      <c r="E65" s="99"/>
      <c r="F65" s="99"/>
      <c r="G65" s="99"/>
      <c r="H65" s="99"/>
      <c r="I65" s="99"/>
      <c r="J65" s="99"/>
      <c r="K65" s="99"/>
      <c r="L65" s="99"/>
      <c r="M65" s="99"/>
      <c r="N65" s="99"/>
      <c r="O65" s="99"/>
      <c r="P65" s="99"/>
      <c r="Q65" s="99"/>
      <c r="R65" s="99"/>
      <c r="S65" s="99"/>
      <c r="T65" s="99"/>
      <c r="U65" s="99"/>
      <c r="V65" s="99"/>
      <c r="W65" s="99"/>
      <c r="X65" s="99"/>
      <c r="Y65" s="99"/>
      <c r="Z65" s="66"/>
    </row>
    <row r="66" spans="1:26" ht="12.75" customHeight="1" x14ac:dyDescent="0.2">
      <c r="A66" s="118"/>
      <c r="B66" s="118"/>
      <c r="C66" s="99"/>
      <c r="D66" s="119"/>
      <c r="E66" s="99"/>
      <c r="F66" s="99"/>
      <c r="G66" s="99"/>
      <c r="H66" s="99"/>
      <c r="I66" s="99"/>
      <c r="J66" s="99"/>
      <c r="K66" s="99"/>
      <c r="L66" s="99"/>
      <c r="M66" s="99"/>
      <c r="N66" s="99"/>
      <c r="O66" s="99"/>
      <c r="P66" s="99"/>
      <c r="Q66" s="99"/>
      <c r="R66" s="99"/>
      <c r="S66" s="99"/>
      <c r="T66" s="99"/>
      <c r="U66" s="99"/>
      <c r="V66" s="99"/>
      <c r="W66" s="99"/>
      <c r="X66" s="99"/>
      <c r="Y66" s="99"/>
      <c r="Z66" s="66"/>
    </row>
    <row r="67" spans="1:26" ht="12.75" customHeight="1" x14ac:dyDescent="0.2">
      <c r="A67" s="118"/>
      <c r="B67" s="118"/>
      <c r="C67" s="99"/>
      <c r="D67" s="119"/>
      <c r="E67" s="99"/>
      <c r="F67" s="99"/>
      <c r="G67" s="99"/>
      <c r="H67" s="99"/>
      <c r="I67" s="99"/>
      <c r="J67" s="99"/>
      <c r="K67" s="99"/>
      <c r="L67" s="99"/>
      <c r="M67" s="99"/>
      <c r="N67" s="99"/>
      <c r="O67" s="99"/>
      <c r="P67" s="99"/>
      <c r="Q67" s="99"/>
      <c r="R67" s="99"/>
      <c r="S67" s="99"/>
      <c r="T67" s="99"/>
      <c r="U67" s="99"/>
      <c r="V67" s="99"/>
      <c r="W67" s="99"/>
      <c r="X67" s="99"/>
      <c r="Y67" s="99"/>
      <c r="Z67" s="66"/>
    </row>
    <row r="68" spans="1:26" ht="12.75" customHeight="1" x14ac:dyDescent="0.2">
      <c r="A68" s="118"/>
      <c r="B68" s="118"/>
      <c r="C68" s="99"/>
      <c r="D68" s="119"/>
      <c r="E68" s="99"/>
      <c r="F68" s="99"/>
      <c r="G68" s="99"/>
      <c r="H68" s="99"/>
      <c r="I68" s="99"/>
      <c r="J68" s="99"/>
      <c r="K68" s="99"/>
      <c r="L68" s="99"/>
      <c r="M68" s="99"/>
      <c r="N68" s="99"/>
      <c r="O68" s="99"/>
      <c r="P68" s="99"/>
      <c r="Q68" s="99"/>
      <c r="R68" s="99"/>
      <c r="S68" s="99"/>
      <c r="T68" s="99"/>
      <c r="U68" s="99"/>
      <c r="V68" s="99"/>
      <c r="W68" s="99"/>
      <c r="X68" s="99"/>
      <c r="Y68" s="99"/>
      <c r="Z68" s="66"/>
    </row>
    <row r="69" spans="1:26" ht="12.75" customHeight="1" x14ac:dyDescent="0.2">
      <c r="A69" s="118"/>
      <c r="B69" s="118"/>
      <c r="C69" s="99"/>
      <c r="D69" s="119"/>
      <c r="E69" s="99"/>
      <c r="F69" s="99"/>
      <c r="G69" s="99"/>
      <c r="H69" s="99"/>
      <c r="I69" s="99"/>
      <c r="J69" s="99"/>
      <c r="K69" s="99"/>
      <c r="L69" s="99"/>
      <c r="M69" s="99"/>
      <c r="N69" s="99"/>
      <c r="O69" s="99"/>
      <c r="P69" s="99"/>
      <c r="Q69" s="99"/>
      <c r="R69" s="99"/>
      <c r="S69" s="99"/>
      <c r="T69" s="99"/>
      <c r="U69" s="99"/>
      <c r="V69" s="99"/>
      <c r="W69" s="99"/>
      <c r="X69" s="99"/>
      <c r="Y69" s="99"/>
      <c r="Z69" s="66"/>
    </row>
    <row r="70" spans="1:26" ht="12.75" customHeight="1" x14ac:dyDescent="0.2">
      <c r="A70" s="118"/>
      <c r="B70" s="118"/>
      <c r="C70" s="99"/>
      <c r="D70" s="119"/>
      <c r="E70" s="99"/>
      <c r="F70" s="99"/>
      <c r="G70" s="99"/>
      <c r="H70" s="99"/>
      <c r="I70" s="99"/>
      <c r="J70" s="99"/>
      <c r="K70" s="99"/>
      <c r="L70" s="99"/>
      <c r="M70" s="99"/>
      <c r="N70" s="99"/>
      <c r="O70" s="99"/>
      <c r="P70" s="99"/>
      <c r="Q70" s="99"/>
      <c r="R70" s="99"/>
      <c r="S70" s="99"/>
      <c r="T70" s="99"/>
      <c r="U70" s="99"/>
      <c r="V70" s="99"/>
      <c r="W70" s="99"/>
      <c r="X70" s="99"/>
      <c r="Y70" s="99"/>
      <c r="Z70" s="66"/>
    </row>
    <row r="71" spans="1:26" ht="12.75" customHeight="1" x14ac:dyDescent="0.2">
      <c r="A71" s="118"/>
      <c r="B71" s="118"/>
      <c r="C71" s="99"/>
      <c r="D71" s="119"/>
      <c r="E71" s="99"/>
      <c r="F71" s="99"/>
      <c r="G71" s="99"/>
      <c r="H71" s="99"/>
      <c r="I71" s="99"/>
      <c r="J71" s="99"/>
      <c r="K71" s="99"/>
      <c r="L71" s="99"/>
      <c r="M71" s="99"/>
      <c r="N71" s="99"/>
      <c r="O71" s="99"/>
      <c r="P71" s="99"/>
      <c r="Q71" s="99"/>
      <c r="R71" s="99"/>
      <c r="S71" s="99"/>
      <c r="T71" s="99"/>
      <c r="U71" s="99"/>
      <c r="V71" s="99"/>
      <c r="W71" s="99"/>
      <c r="X71" s="99"/>
      <c r="Y71" s="99"/>
      <c r="Z71" s="66"/>
    </row>
    <row r="72" spans="1:26" ht="12.75" customHeight="1" x14ac:dyDescent="0.2">
      <c r="A72" s="118"/>
      <c r="B72" s="118"/>
      <c r="C72" s="99"/>
      <c r="D72" s="119"/>
      <c r="E72" s="99"/>
      <c r="F72" s="99"/>
      <c r="G72" s="99"/>
      <c r="H72" s="99"/>
      <c r="I72" s="99"/>
      <c r="J72" s="99"/>
      <c r="K72" s="99"/>
      <c r="L72" s="99"/>
      <c r="M72" s="99"/>
      <c r="N72" s="99"/>
      <c r="O72" s="99"/>
      <c r="P72" s="99"/>
      <c r="Q72" s="99"/>
      <c r="R72" s="99"/>
      <c r="S72" s="99"/>
      <c r="T72" s="99"/>
      <c r="U72" s="99"/>
      <c r="V72" s="99"/>
      <c r="W72" s="99"/>
      <c r="X72" s="99"/>
      <c r="Y72" s="99"/>
      <c r="Z72" s="66"/>
    </row>
    <row r="73" spans="1:26" ht="12.75" customHeight="1" x14ac:dyDescent="0.2">
      <c r="A73" s="118"/>
      <c r="B73" s="118"/>
      <c r="C73" s="99"/>
      <c r="D73" s="119"/>
      <c r="E73" s="99"/>
      <c r="F73" s="99"/>
      <c r="G73" s="99"/>
      <c r="H73" s="99"/>
      <c r="I73" s="99"/>
      <c r="J73" s="99"/>
      <c r="K73" s="99"/>
      <c r="L73" s="99"/>
      <c r="M73" s="99"/>
      <c r="N73" s="99"/>
      <c r="O73" s="99"/>
      <c r="P73" s="99"/>
      <c r="Q73" s="99"/>
      <c r="R73" s="99"/>
      <c r="S73" s="99"/>
      <c r="T73" s="99"/>
      <c r="U73" s="99"/>
      <c r="V73" s="99"/>
      <c r="W73" s="99"/>
      <c r="X73" s="99"/>
      <c r="Y73" s="99"/>
      <c r="Z73" s="66"/>
    </row>
    <row r="74" spans="1:26" ht="12.75" customHeight="1" x14ac:dyDescent="0.2">
      <c r="A74" s="118"/>
      <c r="B74" s="118"/>
      <c r="C74" s="99"/>
      <c r="D74" s="119"/>
      <c r="E74" s="99"/>
      <c r="F74" s="99"/>
      <c r="G74" s="99"/>
      <c r="H74" s="99"/>
      <c r="I74" s="99"/>
      <c r="J74" s="99"/>
      <c r="K74" s="99"/>
      <c r="L74" s="99"/>
      <c r="M74" s="99"/>
      <c r="N74" s="99"/>
      <c r="O74" s="99"/>
      <c r="P74" s="99"/>
      <c r="Q74" s="99"/>
      <c r="R74" s="99"/>
      <c r="S74" s="99"/>
      <c r="T74" s="99"/>
      <c r="U74" s="99"/>
      <c r="V74" s="99"/>
      <c r="W74" s="99"/>
      <c r="X74" s="99"/>
      <c r="Y74" s="99"/>
      <c r="Z74" s="66"/>
    </row>
    <row r="75" spans="1:26" ht="12.75" customHeight="1" x14ac:dyDescent="0.2">
      <c r="A75" s="118"/>
      <c r="B75" s="118"/>
      <c r="C75" s="99"/>
      <c r="D75" s="119"/>
      <c r="E75" s="99"/>
      <c r="F75" s="99"/>
      <c r="G75" s="99"/>
      <c r="H75" s="99"/>
      <c r="I75" s="99"/>
      <c r="J75" s="99"/>
      <c r="K75" s="99"/>
      <c r="L75" s="99"/>
      <c r="M75" s="99"/>
      <c r="N75" s="99"/>
      <c r="O75" s="99"/>
      <c r="P75" s="99"/>
      <c r="Q75" s="99"/>
      <c r="R75" s="99"/>
      <c r="S75" s="99"/>
      <c r="T75" s="99"/>
      <c r="U75" s="99"/>
      <c r="V75" s="99"/>
      <c r="W75" s="99"/>
      <c r="X75" s="99"/>
      <c r="Y75" s="99"/>
      <c r="Z75" s="66"/>
    </row>
    <row r="76" spans="1:26" ht="12.75" customHeight="1" x14ac:dyDescent="0.2">
      <c r="A76" s="118"/>
      <c r="B76" s="118"/>
      <c r="C76" s="99"/>
      <c r="D76" s="119"/>
      <c r="E76" s="99"/>
      <c r="F76" s="99"/>
      <c r="G76" s="99"/>
      <c r="H76" s="99"/>
      <c r="I76" s="99"/>
      <c r="J76" s="99"/>
      <c r="K76" s="99"/>
      <c r="L76" s="99"/>
      <c r="M76" s="99"/>
      <c r="N76" s="99"/>
      <c r="O76" s="99"/>
      <c r="P76" s="99"/>
      <c r="Q76" s="99"/>
      <c r="R76" s="99"/>
      <c r="S76" s="99"/>
      <c r="T76" s="99"/>
      <c r="U76" s="99"/>
      <c r="V76" s="99"/>
      <c r="W76" s="99"/>
      <c r="X76" s="99"/>
      <c r="Y76" s="99"/>
      <c r="Z76" s="66"/>
    </row>
    <row r="77" spans="1:26" ht="12.75" customHeight="1" x14ac:dyDescent="0.2">
      <c r="A77" s="118"/>
      <c r="B77" s="118"/>
      <c r="C77" s="99"/>
      <c r="D77" s="119"/>
      <c r="E77" s="99"/>
      <c r="F77" s="99"/>
      <c r="G77" s="99"/>
      <c r="H77" s="99"/>
      <c r="I77" s="99"/>
      <c r="J77" s="99"/>
      <c r="K77" s="99"/>
      <c r="L77" s="99"/>
      <c r="M77" s="99"/>
      <c r="N77" s="99"/>
      <c r="O77" s="99"/>
      <c r="P77" s="99"/>
      <c r="Q77" s="99"/>
      <c r="R77" s="99"/>
      <c r="S77" s="99"/>
      <c r="T77" s="99"/>
      <c r="U77" s="99"/>
      <c r="V77" s="99"/>
      <c r="W77" s="99"/>
      <c r="X77" s="99"/>
      <c r="Y77" s="99"/>
      <c r="Z77" s="66"/>
    </row>
    <row r="78" spans="1:26" ht="12.75" customHeight="1" x14ac:dyDescent="0.2">
      <c r="A78" s="118"/>
      <c r="B78" s="118"/>
      <c r="C78" s="99"/>
      <c r="D78" s="119"/>
      <c r="E78" s="99"/>
      <c r="F78" s="99"/>
      <c r="G78" s="99"/>
      <c r="H78" s="99"/>
      <c r="I78" s="99"/>
      <c r="J78" s="99"/>
      <c r="K78" s="99"/>
      <c r="L78" s="99"/>
      <c r="M78" s="99"/>
      <c r="N78" s="99"/>
      <c r="O78" s="99"/>
      <c r="P78" s="99"/>
      <c r="Q78" s="99"/>
      <c r="R78" s="99"/>
      <c r="S78" s="99"/>
      <c r="T78" s="99"/>
      <c r="U78" s="99"/>
      <c r="V78" s="99"/>
      <c r="W78" s="99"/>
      <c r="X78" s="99"/>
      <c r="Y78" s="99"/>
      <c r="Z78" s="66"/>
    </row>
    <row r="79" spans="1:26" ht="12.75" customHeight="1" x14ac:dyDescent="0.2">
      <c r="A79" s="118"/>
      <c r="B79" s="118"/>
      <c r="C79" s="99"/>
      <c r="D79" s="119"/>
      <c r="E79" s="99"/>
      <c r="F79" s="99"/>
      <c r="G79" s="99"/>
      <c r="H79" s="99"/>
      <c r="I79" s="99"/>
      <c r="J79" s="99"/>
      <c r="K79" s="99"/>
      <c r="L79" s="99"/>
      <c r="M79" s="99"/>
      <c r="N79" s="99"/>
      <c r="O79" s="99"/>
      <c r="P79" s="99"/>
      <c r="Q79" s="99"/>
      <c r="R79" s="99"/>
      <c r="S79" s="99"/>
      <c r="T79" s="99"/>
      <c r="U79" s="99"/>
      <c r="V79" s="99"/>
      <c r="W79" s="99"/>
      <c r="X79" s="99"/>
      <c r="Y79" s="99"/>
      <c r="Z79" s="66"/>
    </row>
    <row r="80" spans="1:26" ht="12.75" customHeight="1" x14ac:dyDescent="0.2">
      <c r="A80" s="118"/>
      <c r="B80" s="118"/>
      <c r="C80" s="99"/>
      <c r="D80" s="119"/>
      <c r="E80" s="99"/>
      <c r="F80" s="99"/>
      <c r="G80" s="99"/>
      <c r="H80" s="99"/>
      <c r="I80" s="99"/>
      <c r="J80" s="99"/>
      <c r="K80" s="99"/>
      <c r="L80" s="99"/>
      <c r="M80" s="99"/>
      <c r="N80" s="99"/>
      <c r="O80" s="99"/>
      <c r="P80" s="99"/>
      <c r="Q80" s="99"/>
      <c r="R80" s="99"/>
      <c r="S80" s="99"/>
      <c r="T80" s="99"/>
      <c r="U80" s="99"/>
      <c r="V80" s="99"/>
      <c r="W80" s="99"/>
      <c r="X80" s="99"/>
      <c r="Y80" s="99"/>
      <c r="Z80" s="66"/>
    </row>
    <row r="81" spans="1:26" ht="12.75" customHeight="1" x14ac:dyDescent="0.2">
      <c r="A81" s="118"/>
      <c r="B81" s="118"/>
      <c r="C81" s="99"/>
      <c r="D81" s="119"/>
      <c r="E81" s="99"/>
      <c r="F81" s="99"/>
      <c r="G81" s="99"/>
      <c r="H81" s="99"/>
      <c r="I81" s="99"/>
      <c r="J81" s="99"/>
      <c r="K81" s="99"/>
      <c r="L81" s="99"/>
      <c r="M81" s="99"/>
      <c r="N81" s="99"/>
      <c r="O81" s="99"/>
      <c r="P81" s="99"/>
      <c r="Q81" s="99"/>
      <c r="R81" s="99"/>
      <c r="S81" s="99"/>
      <c r="T81" s="99"/>
      <c r="U81" s="99"/>
      <c r="V81" s="99"/>
      <c r="W81" s="99"/>
      <c r="X81" s="99"/>
      <c r="Y81" s="99"/>
      <c r="Z81" s="66"/>
    </row>
    <row r="82" spans="1:26" ht="12.75" customHeight="1" x14ac:dyDescent="0.2">
      <c r="A82" s="118"/>
      <c r="B82" s="118"/>
      <c r="C82" s="99"/>
      <c r="D82" s="119"/>
      <c r="E82" s="99"/>
      <c r="F82" s="99"/>
      <c r="G82" s="99"/>
      <c r="H82" s="99"/>
      <c r="I82" s="99"/>
      <c r="J82" s="99"/>
      <c r="K82" s="99"/>
      <c r="L82" s="99"/>
      <c r="M82" s="99"/>
      <c r="N82" s="99"/>
      <c r="O82" s="99"/>
      <c r="P82" s="99"/>
      <c r="Q82" s="99"/>
      <c r="R82" s="99"/>
      <c r="S82" s="99"/>
      <c r="T82" s="99"/>
      <c r="U82" s="99"/>
      <c r="V82" s="99"/>
      <c r="W82" s="99"/>
      <c r="X82" s="99"/>
      <c r="Y82" s="99"/>
      <c r="Z82" s="66"/>
    </row>
    <row r="83" spans="1:26" ht="12.75" customHeight="1" x14ac:dyDescent="0.2">
      <c r="A83" s="118"/>
      <c r="B83" s="118"/>
      <c r="C83" s="99"/>
      <c r="D83" s="119"/>
      <c r="E83" s="99"/>
      <c r="F83" s="99"/>
      <c r="G83" s="99"/>
      <c r="H83" s="99"/>
      <c r="I83" s="99"/>
      <c r="J83" s="99"/>
      <c r="K83" s="99"/>
      <c r="L83" s="99"/>
      <c r="M83" s="99"/>
      <c r="N83" s="99"/>
      <c r="O83" s="99"/>
      <c r="P83" s="99"/>
      <c r="Q83" s="99"/>
      <c r="R83" s="99"/>
      <c r="S83" s="99"/>
      <c r="T83" s="99"/>
      <c r="U83" s="99"/>
      <c r="V83" s="99"/>
      <c r="W83" s="99"/>
      <c r="X83" s="99"/>
      <c r="Y83" s="99"/>
      <c r="Z83" s="66"/>
    </row>
    <row r="84" spans="1:26" ht="12.75" customHeight="1" x14ac:dyDescent="0.2">
      <c r="A84" s="118"/>
      <c r="B84" s="118"/>
      <c r="C84" s="99"/>
      <c r="D84" s="119"/>
      <c r="E84" s="99"/>
      <c r="F84" s="99"/>
      <c r="G84" s="99"/>
      <c r="H84" s="99"/>
      <c r="I84" s="99"/>
      <c r="J84" s="99"/>
      <c r="K84" s="99"/>
      <c r="L84" s="99"/>
      <c r="M84" s="99"/>
      <c r="N84" s="99"/>
      <c r="O84" s="99"/>
      <c r="P84" s="99"/>
      <c r="Q84" s="99"/>
      <c r="R84" s="99"/>
      <c r="S84" s="99"/>
      <c r="T84" s="99"/>
      <c r="U84" s="99"/>
      <c r="V84" s="99"/>
      <c r="W84" s="99"/>
      <c r="X84" s="99"/>
      <c r="Y84" s="99"/>
      <c r="Z84" s="66"/>
    </row>
    <row r="85" spans="1:26" ht="12.75" customHeight="1" x14ac:dyDescent="0.2">
      <c r="A85" s="118"/>
      <c r="B85" s="118"/>
      <c r="C85" s="99"/>
      <c r="D85" s="119"/>
      <c r="E85" s="99"/>
      <c r="F85" s="99"/>
      <c r="G85" s="99"/>
      <c r="H85" s="99"/>
      <c r="I85" s="99"/>
      <c r="J85" s="99"/>
      <c r="K85" s="99"/>
      <c r="L85" s="99"/>
      <c r="M85" s="99"/>
      <c r="N85" s="99"/>
      <c r="O85" s="99"/>
      <c r="P85" s="99"/>
      <c r="Q85" s="99"/>
      <c r="R85" s="99"/>
      <c r="S85" s="99"/>
      <c r="T85" s="99"/>
      <c r="U85" s="99"/>
      <c r="V85" s="99"/>
      <c r="W85" s="99"/>
      <c r="X85" s="99"/>
      <c r="Y85" s="99"/>
      <c r="Z85" s="66"/>
    </row>
    <row r="86" spans="1:26" ht="12.75" customHeight="1" x14ac:dyDescent="0.2">
      <c r="A86" s="118"/>
      <c r="B86" s="118"/>
      <c r="C86" s="99"/>
      <c r="D86" s="119"/>
      <c r="E86" s="99"/>
      <c r="F86" s="99"/>
      <c r="G86" s="99"/>
      <c r="H86" s="99"/>
      <c r="I86" s="99"/>
      <c r="J86" s="99"/>
      <c r="K86" s="99"/>
      <c r="L86" s="99"/>
      <c r="M86" s="99"/>
      <c r="N86" s="99"/>
      <c r="O86" s="99"/>
      <c r="P86" s="99"/>
      <c r="Q86" s="99"/>
      <c r="R86" s="99"/>
      <c r="S86" s="99"/>
      <c r="T86" s="99"/>
      <c r="U86" s="99"/>
      <c r="V86" s="99"/>
      <c r="W86" s="99"/>
      <c r="X86" s="99"/>
      <c r="Y86" s="99"/>
      <c r="Z86" s="66"/>
    </row>
    <row r="87" spans="1:26" ht="12.75" customHeight="1" x14ac:dyDescent="0.2">
      <c r="A87" s="118"/>
      <c r="B87" s="118"/>
      <c r="C87" s="99"/>
      <c r="D87" s="119"/>
      <c r="E87" s="99"/>
      <c r="F87" s="99"/>
      <c r="G87" s="99"/>
      <c r="H87" s="99"/>
      <c r="I87" s="99"/>
      <c r="J87" s="99"/>
      <c r="K87" s="99"/>
      <c r="L87" s="99"/>
      <c r="M87" s="99"/>
      <c r="N87" s="99"/>
      <c r="O87" s="99"/>
      <c r="P87" s="99"/>
      <c r="Q87" s="99"/>
      <c r="R87" s="99"/>
      <c r="S87" s="99"/>
      <c r="T87" s="99"/>
      <c r="U87" s="99"/>
      <c r="V87" s="99"/>
      <c r="W87" s="99"/>
      <c r="X87" s="99"/>
      <c r="Y87" s="99"/>
      <c r="Z87" s="66"/>
    </row>
    <row r="88" spans="1:26" ht="12.75" customHeight="1" x14ac:dyDescent="0.2">
      <c r="A88" s="118"/>
      <c r="B88" s="118"/>
      <c r="C88" s="99"/>
      <c r="D88" s="119"/>
      <c r="E88" s="99"/>
      <c r="F88" s="99"/>
      <c r="G88" s="99"/>
      <c r="H88" s="99"/>
      <c r="I88" s="99"/>
      <c r="J88" s="99"/>
      <c r="K88" s="99"/>
      <c r="L88" s="99"/>
      <c r="M88" s="99"/>
      <c r="N88" s="99"/>
      <c r="O88" s="99"/>
      <c r="P88" s="99"/>
      <c r="Q88" s="99"/>
      <c r="R88" s="99"/>
      <c r="S88" s="99"/>
      <c r="T88" s="99"/>
      <c r="U88" s="99"/>
      <c r="V88" s="99"/>
      <c r="W88" s="99"/>
      <c r="X88" s="99"/>
      <c r="Y88" s="99"/>
      <c r="Z88" s="66"/>
    </row>
    <row r="89" spans="1:26" ht="12.75" customHeight="1" x14ac:dyDescent="0.2">
      <c r="A89" s="118"/>
      <c r="B89" s="118"/>
      <c r="C89" s="99"/>
      <c r="D89" s="119"/>
      <c r="E89" s="99"/>
      <c r="F89" s="99"/>
      <c r="G89" s="99"/>
      <c r="H89" s="99"/>
      <c r="I89" s="99"/>
      <c r="J89" s="99"/>
      <c r="K89" s="99"/>
      <c r="L89" s="99"/>
      <c r="M89" s="99"/>
      <c r="N89" s="99"/>
      <c r="O89" s="99"/>
      <c r="P89" s="99"/>
      <c r="Q89" s="99"/>
      <c r="R89" s="99"/>
      <c r="S89" s="99"/>
      <c r="T89" s="99"/>
      <c r="U89" s="99"/>
      <c r="V89" s="99"/>
      <c r="W89" s="99"/>
      <c r="X89" s="99"/>
      <c r="Y89" s="99"/>
      <c r="Z89" s="66"/>
    </row>
    <row r="90" spans="1:26" ht="12.75" customHeight="1" x14ac:dyDescent="0.2">
      <c r="A90" s="118"/>
      <c r="B90" s="118"/>
      <c r="C90" s="99"/>
      <c r="D90" s="119"/>
      <c r="E90" s="99"/>
      <c r="F90" s="99"/>
      <c r="G90" s="99"/>
      <c r="H90" s="99"/>
      <c r="I90" s="99"/>
      <c r="J90" s="99"/>
      <c r="K90" s="99"/>
      <c r="L90" s="99"/>
      <c r="M90" s="99"/>
      <c r="N90" s="99"/>
      <c r="O90" s="99"/>
      <c r="P90" s="99"/>
      <c r="Q90" s="99"/>
      <c r="R90" s="99"/>
      <c r="S90" s="99"/>
      <c r="T90" s="99"/>
      <c r="U90" s="99"/>
      <c r="V90" s="99"/>
      <c r="W90" s="99"/>
      <c r="X90" s="99"/>
      <c r="Y90" s="99"/>
      <c r="Z90" s="66"/>
    </row>
    <row r="91" spans="1:26" ht="12.75" customHeight="1" x14ac:dyDescent="0.2">
      <c r="A91" s="118"/>
      <c r="B91" s="118"/>
      <c r="C91" s="99"/>
      <c r="D91" s="119"/>
      <c r="E91" s="99"/>
      <c r="F91" s="99"/>
      <c r="G91" s="99"/>
      <c r="H91" s="99"/>
      <c r="I91" s="99"/>
      <c r="J91" s="99"/>
      <c r="K91" s="99"/>
      <c r="L91" s="99"/>
      <c r="M91" s="99"/>
      <c r="N91" s="99"/>
      <c r="O91" s="99"/>
      <c r="P91" s="99"/>
      <c r="Q91" s="99"/>
      <c r="R91" s="99"/>
      <c r="S91" s="99"/>
      <c r="T91" s="99"/>
      <c r="U91" s="99"/>
      <c r="V91" s="99"/>
      <c r="W91" s="99"/>
      <c r="X91" s="99"/>
      <c r="Y91" s="99"/>
      <c r="Z91" s="66"/>
    </row>
    <row r="92" spans="1:26" ht="12.75" customHeight="1" x14ac:dyDescent="0.2">
      <c r="A92" s="118"/>
      <c r="B92" s="118"/>
      <c r="C92" s="99"/>
      <c r="D92" s="119"/>
      <c r="E92" s="99"/>
      <c r="F92" s="99"/>
      <c r="G92" s="99"/>
      <c r="H92" s="99"/>
      <c r="I92" s="99"/>
      <c r="J92" s="99"/>
      <c r="K92" s="99"/>
      <c r="L92" s="99"/>
      <c r="M92" s="99"/>
      <c r="N92" s="99"/>
      <c r="O92" s="99"/>
      <c r="P92" s="99"/>
      <c r="Q92" s="99"/>
      <c r="R92" s="99"/>
      <c r="S92" s="99"/>
      <c r="T92" s="99"/>
      <c r="U92" s="99"/>
      <c r="V92" s="99"/>
      <c r="W92" s="99"/>
      <c r="X92" s="99"/>
      <c r="Y92" s="99"/>
      <c r="Z92" s="66"/>
    </row>
    <row r="93" spans="1:26" ht="12.75" customHeight="1" x14ac:dyDescent="0.2">
      <c r="A93" s="118"/>
      <c r="B93" s="118"/>
      <c r="C93" s="99"/>
      <c r="D93" s="119"/>
      <c r="E93" s="99"/>
      <c r="F93" s="99"/>
      <c r="G93" s="99"/>
      <c r="H93" s="99"/>
      <c r="I93" s="99"/>
      <c r="J93" s="99"/>
      <c r="K93" s="99"/>
      <c r="L93" s="99"/>
      <c r="M93" s="99"/>
      <c r="N93" s="99"/>
      <c r="O93" s="99"/>
      <c r="P93" s="99"/>
      <c r="Q93" s="99"/>
      <c r="R93" s="99"/>
      <c r="S93" s="99"/>
      <c r="T93" s="99"/>
      <c r="U93" s="99"/>
      <c r="V93" s="99"/>
      <c r="W93" s="99"/>
      <c r="X93" s="99"/>
      <c r="Y93" s="99"/>
      <c r="Z93" s="66"/>
    </row>
    <row r="94" spans="1:26" ht="12.75" customHeight="1" x14ac:dyDescent="0.2">
      <c r="A94" s="118"/>
      <c r="B94" s="118"/>
      <c r="C94" s="99"/>
      <c r="D94" s="119"/>
      <c r="E94" s="99"/>
      <c r="F94" s="99"/>
      <c r="G94" s="99"/>
      <c r="H94" s="99"/>
      <c r="I94" s="99"/>
      <c r="J94" s="99"/>
      <c r="K94" s="99"/>
      <c r="L94" s="99"/>
      <c r="M94" s="99"/>
      <c r="N94" s="99"/>
      <c r="O94" s="99"/>
      <c r="P94" s="99"/>
      <c r="Q94" s="99"/>
      <c r="R94" s="99"/>
      <c r="S94" s="99"/>
      <c r="T94" s="99"/>
      <c r="U94" s="99"/>
      <c r="V94" s="99"/>
      <c r="W94" s="99"/>
      <c r="X94" s="99"/>
      <c r="Y94" s="99"/>
      <c r="Z94" s="66"/>
    </row>
    <row r="95" spans="1:26" ht="12.75" customHeight="1" x14ac:dyDescent="0.2">
      <c r="A95" s="118"/>
      <c r="B95" s="118"/>
      <c r="C95" s="99"/>
      <c r="D95" s="119"/>
      <c r="E95" s="99"/>
      <c r="F95" s="99"/>
      <c r="G95" s="99"/>
      <c r="H95" s="99"/>
      <c r="I95" s="99"/>
      <c r="J95" s="99"/>
      <c r="K95" s="99"/>
      <c r="L95" s="99"/>
      <c r="M95" s="99"/>
      <c r="N95" s="99"/>
      <c r="O95" s="99"/>
      <c r="P95" s="99"/>
      <c r="Q95" s="99"/>
      <c r="R95" s="99"/>
      <c r="S95" s="99"/>
      <c r="T95" s="99"/>
      <c r="U95" s="99"/>
      <c r="V95" s="99"/>
      <c r="W95" s="99"/>
      <c r="X95" s="99"/>
      <c r="Y95" s="99"/>
      <c r="Z95" s="66"/>
    </row>
    <row r="96" spans="1:26" ht="12.75" customHeight="1" x14ac:dyDescent="0.2">
      <c r="A96" s="118"/>
      <c r="B96" s="118"/>
      <c r="C96" s="99"/>
      <c r="D96" s="119"/>
      <c r="E96" s="99"/>
      <c r="F96" s="99"/>
      <c r="G96" s="99"/>
      <c r="H96" s="99"/>
      <c r="I96" s="99"/>
      <c r="J96" s="99"/>
      <c r="K96" s="99"/>
      <c r="L96" s="99"/>
      <c r="M96" s="99"/>
      <c r="N96" s="99"/>
      <c r="O96" s="99"/>
      <c r="P96" s="99"/>
      <c r="Q96" s="99"/>
      <c r="R96" s="99"/>
      <c r="S96" s="99"/>
      <c r="T96" s="99"/>
      <c r="U96" s="99"/>
      <c r="V96" s="99"/>
      <c r="W96" s="99"/>
      <c r="X96" s="99"/>
      <c r="Y96" s="99"/>
      <c r="Z96" s="66"/>
    </row>
    <row r="97" spans="1:26" ht="12.75" customHeight="1" x14ac:dyDescent="0.2">
      <c r="A97" s="118"/>
      <c r="B97" s="118"/>
      <c r="C97" s="99"/>
      <c r="D97" s="119"/>
      <c r="E97" s="99"/>
      <c r="F97" s="99"/>
      <c r="G97" s="99"/>
      <c r="H97" s="99"/>
      <c r="I97" s="99"/>
      <c r="J97" s="99"/>
      <c r="K97" s="99"/>
      <c r="L97" s="99"/>
      <c r="M97" s="99"/>
      <c r="N97" s="99"/>
      <c r="O97" s="99"/>
      <c r="P97" s="99"/>
      <c r="Q97" s="99"/>
      <c r="R97" s="99"/>
      <c r="S97" s="99"/>
      <c r="T97" s="99"/>
      <c r="U97" s="99"/>
      <c r="V97" s="99"/>
      <c r="W97" s="99"/>
      <c r="X97" s="99"/>
      <c r="Y97" s="99"/>
      <c r="Z97" s="66"/>
    </row>
    <row r="98" spans="1:26" ht="12.75" customHeight="1" x14ac:dyDescent="0.2">
      <c r="A98" s="118"/>
      <c r="B98" s="118"/>
      <c r="C98" s="99"/>
      <c r="D98" s="119"/>
      <c r="E98" s="99"/>
      <c r="F98" s="99"/>
      <c r="G98" s="99"/>
      <c r="H98" s="99"/>
      <c r="I98" s="99"/>
      <c r="J98" s="99"/>
      <c r="K98" s="99"/>
      <c r="L98" s="99"/>
      <c r="M98" s="99"/>
      <c r="N98" s="99"/>
      <c r="O98" s="99"/>
      <c r="P98" s="99"/>
      <c r="Q98" s="99"/>
      <c r="R98" s="99"/>
      <c r="S98" s="99"/>
      <c r="T98" s="99"/>
      <c r="U98" s="99"/>
      <c r="V98" s="99"/>
      <c r="W98" s="99"/>
      <c r="X98" s="99"/>
      <c r="Y98" s="99"/>
      <c r="Z98" s="66"/>
    </row>
    <row r="99" spans="1:26" ht="12.75" customHeight="1" x14ac:dyDescent="0.2">
      <c r="A99" s="118"/>
      <c r="B99" s="118"/>
      <c r="C99" s="99"/>
      <c r="D99" s="119"/>
      <c r="E99" s="99"/>
      <c r="F99" s="99"/>
      <c r="G99" s="99"/>
      <c r="H99" s="99"/>
      <c r="I99" s="99"/>
      <c r="J99" s="99"/>
      <c r="K99" s="99"/>
      <c r="L99" s="99"/>
      <c r="M99" s="99"/>
      <c r="N99" s="99"/>
      <c r="O99" s="99"/>
      <c r="P99" s="99"/>
      <c r="Q99" s="99"/>
      <c r="R99" s="99"/>
      <c r="S99" s="99"/>
      <c r="T99" s="99"/>
      <c r="U99" s="99"/>
      <c r="V99" s="99"/>
      <c r="W99" s="99"/>
      <c r="X99" s="99"/>
      <c r="Y99" s="99"/>
      <c r="Z99" s="66"/>
    </row>
    <row r="100" spans="1:26" ht="12.75" customHeight="1" x14ac:dyDescent="0.2">
      <c r="A100" s="118"/>
      <c r="B100" s="118"/>
      <c r="C100" s="99"/>
      <c r="D100" s="119"/>
      <c r="E100" s="99"/>
      <c r="F100" s="99"/>
      <c r="G100" s="99"/>
      <c r="H100" s="99"/>
      <c r="I100" s="99"/>
      <c r="J100" s="99"/>
      <c r="K100" s="99"/>
      <c r="L100" s="99"/>
      <c r="M100" s="99"/>
      <c r="N100" s="99"/>
      <c r="O100" s="99"/>
      <c r="P100" s="99"/>
      <c r="Q100" s="99"/>
      <c r="R100" s="99"/>
      <c r="S100" s="99"/>
      <c r="T100" s="99"/>
      <c r="U100" s="99"/>
      <c r="V100" s="99"/>
      <c r="W100" s="99"/>
      <c r="X100" s="99"/>
      <c r="Y100" s="99"/>
      <c r="Z100" s="66"/>
    </row>
    <row r="101" spans="1:26" ht="12.75" customHeight="1" x14ac:dyDescent="0.2">
      <c r="A101" s="118"/>
      <c r="B101" s="118"/>
      <c r="C101" s="99"/>
      <c r="D101" s="119"/>
      <c r="E101" s="99"/>
      <c r="F101" s="99"/>
      <c r="G101" s="99"/>
      <c r="H101" s="99"/>
      <c r="I101" s="99"/>
      <c r="J101" s="99"/>
      <c r="K101" s="99"/>
      <c r="L101" s="99"/>
      <c r="M101" s="99"/>
      <c r="N101" s="99"/>
      <c r="O101" s="99"/>
      <c r="P101" s="99"/>
      <c r="Q101" s="99"/>
      <c r="R101" s="99"/>
      <c r="S101" s="99"/>
      <c r="T101" s="99"/>
      <c r="U101" s="99"/>
      <c r="V101" s="99"/>
      <c r="W101" s="99"/>
      <c r="X101" s="99"/>
      <c r="Y101" s="99"/>
      <c r="Z101" s="66"/>
    </row>
    <row r="102" spans="1:26" ht="12.75" customHeight="1" x14ac:dyDescent="0.2">
      <c r="A102" s="118"/>
      <c r="B102" s="118"/>
      <c r="C102" s="99"/>
      <c r="D102" s="119"/>
      <c r="E102" s="99"/>
      <c r="F102" s="99"/>
      <c r="G102" s="99"/>
      <c r="H102" s="99"/>
      <c r="I102" s="99"/>
      <c r="J102" s="99"/>
      <c r="K102" s="99"/>
      <c r="L102" s="99"/>
      <c r="M102" s="99"/>
      <c r="N102" s="99"/>
      <c r="O102" s="99"/>
      <c r="P102" s="99"/>
      <c r="Q102" s="99"/>
      <c r="R102" s="99"/>
      <c r="S102" s="99"/>
      <c r="T102" s="99"/>
      <c r="U102" s="99"/>
      <c r="V102" s="99"/>
      <c r="W102" s="99"/>
      <c r="X102" s="99"/>
      <c r="Y102" s="99"/>
      <c r="Z102" s="66"/>
    </row>
    <row r="103" spans="1:26" ht="12.75" customHeight="1" x14ac:dyDescent="0.2">
      <c r="A103" s="118"/>
      <c r="B103" s="118"/>
      <c r="C103" s="99"/>
      <c r="D103" s="119"/>
      <c r="E103" s="99"/>
      <c r="F103" s="99"/>
      <c r="G103" s="99"/>
      <c r="H103" s="99"/>
      <c r="I103" s="99"/>
      <c r="J103" s="99"/>
      <c r="K103" s="99"/>
      <c r="L103" s="99"/>
      <c r="M103" s="99"/>
      <c r="N103" s="99"/>
      <c r="O103" s="99"/>
      <c r="P103" s="99"/>
      <c r="Q103" s="99"/>
      <c r="R103" s="99"/>
      <c r="S103" s="99"/>
      <c r="T103" s="99"/>
      <c r="U103" s="99"/>
      <c r="V103" s="99"/>
      <c r="W103" s="99"/>
      <c r="X103" s="99"/>
      <c r="Y103" s="99"/>
      <c r="Z103" s="66"/>
    </row>
    <row r="104" spans="1:26" ht="12.75" customHeight="1" x14ac:dyDescent="0.2">
      <c r="A104" s="118"/>
      <c r="B104" s="118"/>
      <c r="C104" s="99"/>
      <c r="D104" s="119"/>
      <c r="E104" s="99"/>
      <c r="F104" s="99"/>
      <c r="G104" s="99"/>
      <c r="H104" s="99"/>
      <c r="I104" s="99"/>
      <c r="J104" s="99"/>
      <c r="K104" s="99"/>
      <c r="L104" s="99"/>
      <c r="M104" s="99"/>
      <c r="N104" s="99"/>
      <c r="O104" s="99"/>
      <c r="P104" s="99"/>
      <c r="Q104" s="99"/>
      <c r="R104" s="99"/>
      <c r="S104" s="99"/>
      <c r="T104" s="99"/>
      <c r="U104" s="99"/>
      <c r="V104" s="99"/>
      <c r="W104" s="99"/>
      <c r="X104" s="99"/>
      <c r="Y104" s="99"/>
      <c r="Z104" s="66"/>
    </row>
    <row r="105" spans="1:26" ht="12.75" customHeight="1" x14ac:dyDescent="0.2">
      <c r="A105" s="118"/>
      <c r="B105" s="118"/>
      <c r="C105" s="99"/>
      <c r="D105" s="119"/>
      <c r="E105" s="99"/>
      <c r="F105" s="99"/>
      <c r="G105" s="99"/>
      <c r="H105" s="99"/>
      <c r="I105" s="99"/>
      <c r="J105" s="99"/>
      <c r="K105" s="99"/>
      <c r="L105" s="99"/>
      <c r="M105" s="99"/>
      <c r="N105" s="99"/>
      <c r="O105" s="99"/>
      <c r="P105" s="99"/>
      <c r="Q105" s="99"/>
      <c r="R105" s="99"/>
      <c r="S105" s="99"/>
      <c r="T105" s="99"/>
      <c r="U105" s="99"/>
      <c r="V105" s="99"/>
      <c r="W105" s="99"/>
      <c r="X105" s="99"/>
      <c r="Y105" s="99"/>
      <c r="Z105" s="66"/>
    </row>
    <row r="106" spans="1:26" ht="12.75" customHeight="1" x14ac:dyDescent="0.2">
      <c r="A106" s="118"/>
      <c r="B106" s="118"/>
      <c r="C106" s="99"/>
      <c r="D106" s="119"/>
      <c r="E106" s="99"/>
      <c r="F106" s="99"/>
      <c r="G106" s="99"/>
      <c r="H106" s="99"/>
      <c r="I106" s="99"/>
      <c r="J106" s="99"/>
      <c r="K106" s="99"/>
      <c r="L106" s="99"/>
      <c r="M106" s="99"/>
      <c r="N106" s="99"/>
      <c r="O106" s="99"/>
      <c r="P106" s="99"/>
      <c r="Q106" s="99"/>
      <c r="R106" s="99"/>
      <c r="S106" s="99"/>
      <c r="T106" s="99"/>
      <c r="U106" s="99"/>
      <c r="V106" s="99"/>
      <c r="W106" s="99"/>
      <c r="X106" s="99"/>
      <c r="Y106" s="99"/>
      <c r="Z106" s="66"/>
    </row>
    <row r="107" spans="1:26" ht="12.75" customHeight="1" x14ac:dyDescent="0.2">
      <c r="A107" s="118"/>
      <c r="B107" s="118"/>
      <c r="C107" s="99"/>
      <c r="D107" s="119"/>
      <c r="E107" s="99"/>
      <c r="F107" s="99"/>
      <c r="G107" s="99"/>
      <c r="H107" s="99"/>
      <c r="I107" s="99"/>
      <c r="J107" s="99"/>
      <c r="K107" s="99"/>
      <c r="L107" s="99"/>
      <c r="M107" s="99"/>
      <c r="N107" s="99"/>
      <c r="O107" s="99"/>
      <c r="P107" s="99"/>
      <c r="Q107" s="99"/>
      <c r="R107" s="99"/>
      <c r="S107" s="99"/>
      <c r="T107" s="99"/>
      <c r="U107" s="99"/>
      <c r="V107" s="99"/>
      <c r="W107" s="99"/>
      <c r="X107" s="99"/>
      <c r="Y107" s="99"/>
      <c r="Z107" s="66"/>
    </row>
    <row r="108" spans="1:26" ht="12.75" customHeight="1" x14ac:dyDescent="0.2">
      <c r="A108" s="118"/>
      <c r="B108" s="118"/>
      <c r="C108" s="99"/>
      <c r="D108" s="119"/>
      <c r="E108" s="99"/>
      <c r="F108" s="99"/>
      <c r="G108" s="99"/>
      <c r="H108" s="99"/>
      <c r="I108" s="99"/>
      <c r="J108" s="99"/>
      <c r="K108" s="99"/>
      <c r="L108" s="99"/>
      <c r="M108" s="99"/>
      <c r="N108" s="99"/>
      <c r="O108" s="99"/>
      <c r="P108" s="99"/>
      <c r="Q108" s="99"/>
      <c r="R108" s="99"/>
      <c r="S108" s="99"/>
      <c r="T108" s="99"/>
      <c r="U108" s="99"/>
      <c r="V108" s="99"/>
      <c r="W108" s="99"/>
      <c r="X108" s="99"/>
      <c r="Y108" s="99"/>
      <c r="Z108" s="66"/>
    </row>
    <row r="109" spans="1:26" ht="12.75" customHeight="1" x14ac:dyDescent="0.2">
      <c r="A109" s="118"/>
      <c r="B109" s="118"/>
      <c r="C109" s="99"/>
      <c r="D109" s="119"/>
      <c r="E109" s="99"/>
      <c r="F109" s="99"/>
      <c r="G109" s="99"/>
      <c r="H109" s="99"/>
      <c r="I109" s="99"/>
      <c r="J109" s="99"/>
      <c r="K109" s="99"/>
      <c r="L109" s="99"/>
      <c r="M109" s="99"/>
      <c r="N109" s="99"/>
      <c r="O109" s="99"/>
      <c r="P109" s="99"/>
      <c r="Q109" s="99"/>
      <c r="R109" s="99"/>
      <c r="S109" s="99"/>
      <c r="T109" s="99"/>
      <c r="U109" s="99"/>
      <c r="V109" s="99"/>
      <c r="W109" s="99"/>
      <c r="X109" s="99"/>
      <c r="Y109" s="99"/>
      <c r="Z109" s="66"/>
    </row>
    <row r="110" spans="1:26" ht="12.75" customHeight="1" x14ac:dyDescent="0.2">
      <c r="A110" s="118"/>
      <c r="B110" s="118"/>
      <c r="C110" s="99"/>
      <c r="D110" s="119"/>
      <c r="E110" s="99"/>
      <c r="F110" s="99"/>
      <c r="G110" s="99"/>
      <c r="H110" s="99"/>
      <c r="I110" s="99"/>
      <c r="J110" s="99"/>
      <c r="K110" s="99"/>
      <c r="L110" s="99"/>
      <c r="M110" s="99"/>
      <c r="N110" s="99"/>
      <c r="O110" s="99"/>
      <c r="P110" s="99"/>
      <c r="Q110" s="99"/>
      <c r="R110" s="99"/>
      <c r="S110" s="99"/>
      <c r="T110" s="99"/>
      <c r="U110" s="99"/>
      <c r="V110" s="99"/>
      <c r="W110" s="99"/>
      <c r="X110" s="99"/>
      <c r="Y110" s="99"/>
      <c r="Z110" s="66"/>
    </row>
    <row r="111" spans="1:26" ht="12.75" customHeight="1" x14ac:dyDescent="0.2">
      <c r="A111" s="118"/>
      <c r="B111" s="118"/>
      <c r="C111" s="99"/>
      <c r="D111" s="119"/>
      <c r="E111" s="99"/>
      <c r="F111" s="99"/>
      <c r="G111" s="99"/>
      <c r="H111" s="99"/>
      <c r="I111" s="99"/>
      <c r="J111" s="99"/>
      <c r="K111" s="99"/>
      <c r="L111" s="99"/>
      <c r="M111" s="99"/>
      <c r="N111" s="99"/>
      <c r="O111" s="99"/>
      <c r="P111" s="99"/>
      <c r="Q111" s="99"/>
      <c r="R111" s="99"/>
      <c r="S111" s="99"/>
      <c r="T111" s="99"/>
      <c r="U111" s="99"/>
      <c r="V111" s="99"/>
      <c r="W111" s="99"/>
      <c r="X111" s="99"/>
      <c r="Y111" s="99"/>
      <c r="Z111" s="66"/>
    </row>
    <row r="112" spans="1:26" ht="12.75" customHeight="1" x14ac:dyDescent="0.2">
      <c r="A112" s="118"/>
      <c r="B112" s="118"/>
      <c r="C112" s="99"/>
      <c r="D112" s="119"/>
      <c r="E112" s="99"/>
      <c r="F112" s="99"/>
      <c r="G112" s="99"/>
      <c r="H112" s="99"/>
      <c r="I112" s="99"/>
      <c r="J112" s="99"/>
      <c r="K112" s="99"/>
      <c r="L112" s="99"/>
      <c r="M112" s="99"/>
      <c r="N112" s="99"/>
      <c r="O112" s="99"/>
      <c r="P112" s="99"/>
      <c r="Q112" s="99"/>
      <c r="R112" s="99"/>
      <c r="S112" s="99"/>
      <c r="T112" s="99"/>
      <c r="U112" s="99"/>
      <c r="V112" s="99"/>
      <c r="W112" s="99"/>
      <c r="X112" s="99"/>
      <c r="Y112" s="99"/>
      <c r="Z112" s="66"/>
    </row>
    <row r="113" spans="1:26" ht="12.75" customHeight="1" x14ac:dyDescent="0.2">
      <c r="A113" s="118"/>
      <c r="B113" s="118"/>
      <c r="C113" s="99"/>
      <c r="D113" s="119"/>
      <c r="E113" s="99"/>
      <c r="F113" s="99"/>
      <c r="G113" s="99"/>
      <c r="H113" s="99"/>
      <c r="I113" s="99"/>
      <c r="J113" s="99"/>
      <c r="K113" s="99"/>
      <c r="L113" s="99"/>
      <c r="M113" s="99"/>
      <c r="N113" s="99"/>
      <c r="O113" s="99"/>
      <c r="P113" s="99"/>
      <c r="Q113" s="99"/>
      <c r="R113" s="99"/>
      <c r="S113" s="99"/>
      <c r="T113" s="99"/>
      <c r="U113" s="99"/>
      <c r="V113" s="99"/>
      <c r="W113" s="99"/>
      <c r="X113" s="99"/>
      <c r="Y113" s="99"/>
      <c r="Z113" s="66"/>
    </row>
    <row r="114" spans="1:26" ht="12.75" customHeight="1" x14ac:dyDescent="0.2">
      <c r="A114" s="118"/>
      <c r="B114" s="118"/>
      <c r="C114" s="99"/>
      <c r="D114" s="119"/>
      <c r="E114" s="99"/>
      <c r="F114" s="99"/>
      <c r="G114" s="99"/>
      <c r="H114" s="99"/>
      <c r="I114" s="99"/>
      <c r="J114" s="99"/>
      <c r="K114" s="99"/>
      <c r="L114" s="99"/>
      <c r="M114" s="99"/>
      <c r="N114" s="99"/>
      <c r="O114" s="99"/>
      <c r="P114" s="99"/>
      <c r="Q114" s="99"/>
      <c r="R114" s="99"/>
      <c r="S114" s="99"/>
      <c r="T114" s="99"/>
      <c r="U114" s="99"/>
      <c r="V114" s="99"/>
      <c r="W114" s="99"/>
      <c r="X114" s="99"/>
      <c r="Y114" s="99"/>
      <c r="Z114" s="66"/>
    </row>
    <row r="115" spans="1:26" ht="12.75" customHeight="1" x14ac:dyDescent="0.2">
      <c r="A115" s="118"/>
      <c r="B115" s="118"/>
      <c r="C115" s="99"/>
      <c r="D115" s="119"/>
      <c r="E115" s="99"/>
      <c r="F115" s="99"/>
      <c r="G115" s="99"/>
      <c r="H115" s="99"/>
      <c r="I115" s="99"/>
      <c r="J115" s="99"/>
      <c r="K115" s="99"/>
      <c r="L115" s="99"/>
      <c r="M115" s="99"/>
      <c r="N115" s="99"/>
      <c r="O115" s="99"/>
      <c r="P115" s="99"/>
      <c r="Q115" s="99"/>
      <c r="R115" s="99"/>
      <c r="S115" s="99"/>
      <c r="T115" s="99"/>
      <c r="U115" s="99"/>
      <c r="V115" s="99"/>
      <c r="W115" s="99"/>
      <c r="X115" s="99"/>
      <c r="Y115" s="99"/>
      <c r="Z115" s="66"/>
    </row>
    <row r="116" spans="1:26" ht="12.75" customHeight="1" x14ac:dyDescent="0.2">
      <c r="A116" s="118"/>
      <c r="B116" s="118"/>
      <c r="C116" s="99"/>
      <c r="D116" s="119"/>
      <c r="E116" s="99"/>
      <c r="F116" s="99"/>
      <c r="G116" s="99"/>
      <c r="H116" s="99"/>
      <c r="I116" s="99"/>
      <c r="J116" s="99"/>
      <c r="K116" s="99"/>
      <c r="L116" s="99"/>
      <c r="M116" s="99"/>
      <c r="N116" s="99"/>
      <c r="O116" s="99"/>
      <c r="P116" s="99"/>
      <c r="Q116" s="99"/>
      <c r="R116" s="99"/>
      <c r="S116" s="99"/>
      <c r="T116" s="99"/>
      <c r="U116" s="99"/>
      <c r="V116" s="99"/>
      <c r="W116" s="99"/>
      <c r="X116" s="99"/>
      <c r="Y116" s="99"/>
      <c r="Z116" s="66"/>
    </row>
    <row r="117" spans="1:26" ht="12.75" customHeight="1" x14ac:dyDescent="0.2">
      <c r="A117" s="118"/>
      <c r="B117" s="118"/>
      <c r="C117" s="99"/>
      <c r="D117" s="119"/>
      <c r="E117" s="99"/>
      <c r="F117" s="99"/>
      <c r="G117" s="99"/>
      <c r="H117" s="99"/>
      <c r="I117" s="99"/>
      <c r="J117" s="99"/>
      <c r="K117" s="99"/>
      <c r="L117" s="99"/>
      <c r="M117" s="99"/>
      <c r="N117" s="99"/>
      <c r="O117" s="99"/>
      <c r="P117" s="99"/>
      <c r="Q117" s="99"/>
      <c r="R117" s="99"/>
      <c r="S117" s="99"/>
      <c r="T117" s="99"/>
      <c r="U117" s="99"/>
      <c r="V117" s="99"/>
      <c r="W117" s="99"/>
      <c r="X117" s="99"/>
      <c r="Y117" s="99"/>
      <c r="Z117" s="66"/>
    </row>
    <row r="118" spans="1:26" ht="12.75" customHeight="1" x14ac:dyDescent="0.2">
      <c r="A118" s="118"/>
      <c r="B118" s="118"/>
      <c r="C118" s="99"/>
      <c r="D118" s="119"/>
      <c r="E118" s="99"/>
      <c r="F118" s="99"/>
      <c r="G118" s="99"/>
      <c r="H118" s="99"/>
      <c r="I118" s="99"/>
      <c r="J118" s="99"/>
      <c r="K118" s="99"/>
      <c r="L118" s="99"/>
      <c r="M118" s="99"/>
      <c r="N118" s="99"/>
      <c r="O118" s="99"/>
      <c r="P118" s="99"/>
      <c r="Q118" s="99"/>
      <c r="R118" s="99"/>
      <c r="S118" s="99"/>
      <c r="T118" s="99"/>
      <c r="U118" s="99"/>
      <c r="V118" s="99"/>
      <c r="W118" s="99"/>
      <c r="X118" s="99"/>
      <c r="Y118" s="99"/>
      <c r="Z118" s="66"/>
    </row>
    <row r="119" spans="1:26" ht="12.75" customHeight="1" x14ac:dyDescent="0.2">
      <c r="A119" s="118"/>
      <c r="B119" s="118"/>
      <c r="C119" s="99"/>
      <c r="D119" s="119"/>
      <c r="E119" s="99"/>
      <c r="F119" s="99"/>
      <c r="G119" s="99"/>
      <c r="H119" s="99"/>
      <c r="I119" s="99"/>
      <c r="J119" s="99"/>
      <c r="K119" s="99"/>
      <c r="L119" s="99"/>
      <c r="M119" s="99"/>
      <c r="N119" s="99"/>
      <c r="O119" s="99"/>
      <c r="P119" s="99"/>
      <c r="Q119" s="99"/>
      <c r="R119" s="99"/>
      <c r="S119" s="99"/>
      <c r="T119" s="99"/>
      <c r="U119" s="99"/>
      <c r="V119" s="99"/>
      <c r="W119" s="99"/>
      <c r="X119" s="99"/>
      <c r="Y119" s="99"/>
      <c r="Z119" s="66"/>
    </row>
    <row r="120" spans="1:26" ht="12.75" customHeight="1" x14ac:dyDescent="0.2">
      <c r="A120" s="118"/>
      <c r="B120" s="118"/>
      <c r="C120" s="99"/>
      <c r="D120" s="119"/>
      <c r="E120" s="99"/>
      <c r="F120" s="99"/>
      <c r="G120" s="99"/>
      <c r="H120" s="99"/>
      <c r="I120" s="99"/>
      <c r="J120" s="99"/>
      <c r="K120" s="99"/>
      <c r="L120" s="99"/>
      <c r="M120" s="99"/>
      <c r="N120" s="99"/>
      <c r="O120" s="99"/>
      <c r="P120" s="99"/>
      <c r="Q120" s="99"/>
      <c r="R120" s="99"/>
      <c r="S120" s="99"/>
      <c r="T120" s="99"/>
      <c r="U120" s="99"/>
      <c r="V120" s="99"/>
      <c r="W120" s="99"/>
      <c r="X120" s="99"/>
      <c r="Y120" s="99"/>
      <c r="Z120" s="66"/>
    </row>
    <row r="121" spans="1:26" ht="12.75" customHeight="1" x14ac:dyDescent="0.2">
      <c r="A121" s="118"/>
      <c r="B121" s="118"/>
      <c r="C121" s="99"/>
      <c r="D121" s="119"/>
      <c r="E121" s="99"/>
      <c r="F121" s="99"/>
      <c r="G121" s="99"/>
      <c r="H121" s="99"/>
      <c r="I121" s="99"/>
      <c r="J121" s="99"/>
      <c r="K121" s="99"/>
      <c r="L121" s="99"/>
      <c r="M121" s="99"/>
      <c r="N121" s="99"/>
      <c r="O121" s="99"/>
      <c r="P121" s="99"/>
      <c r="Q121" s="99"/>
      <c r="R121" s="99"/>
      <c r="S121" s="99"/>
      <c r="T121" s="99"/>
      <c r="U121" s="99"/>
      <c r="V121" s="99"/>
      <c r="W121" s="99"/>
      <c r="X121" s="99"/>
      <c r="Y121" s="99"/>
      <c r="Z121" s="66"/>
    </row>
    <row r="122" spans="1:26" ht="12.75" customHeight="1" x14ac:dyDescent="0.2">
      <c r="A122" s="118"/>
      <c r="B122" s="118"/>
      <c r="C122" s="99"/>
      <c r="D122" s="119"/>
      <c r="E122" s="99"/>
      <c r="F122" s="99"/>
      <c r="G122" s="99"/>
      <c r="H122" s="99"/>
      <c r="I122" s="99"/>
      <c r="J122" s="99"/>
      <c r="K122" s="99"/>
      <c r="L122" s="99"/>
      <c r="M122" s="99"/>
      <c r="N122" s="99"/>
      <c r="O122" s="99"/>
      <c r="P122" s="99"/>
      <c r="Q122" s="99"/>
      <c r="R122" s="99"/>
      <c r="S122" s="99"/>
      <c r="T122" s="99"/>
      <c r="U122" s="99"/>
      <c r="V122" s="99"/>
      <c r="W122" s="99"/>
      <c r="X122" s="99"/>
      <c r="Y122" s="99"/>
      <c r="Z122" s="66"/>
    </row>
    <row r="123" spans="1:26" ht="12.75" customHeight="1" x14ac:dyDescent="0.2">
      <c r="A123" s="118"/>
      <c r="B123" s="118"/>
      <c r="C123" s="99"/>
      <c r="D123" s="119"/>
      <c r="E123" s="99"/>
      <c r="F123" s="99"/>
      <c r="G123" s="99"/>
      <c r="H123" s="99"/>
      <c r="I123" s="99"/>
      <c r="J123" s="99"/>
      <c r="K123" s="99"/>
      <c r="L123" s="99"/>
      <c r="M123" s="99"/>
      <c r="N123" s="99"/>
      <c r="O123" s="99"/>
      <c r="P123" s="99"/>
      <c r="Q123" s="99"/>
      <c r="R123" s="99"/>
      <c r="S123" s="99"/>
      <c r="T123" s="99"/>
      <c r="U123" s="99"/>
      <c r="V123" s="99"/>
      <c r="W123" s="99"/>
      <c r="X123" s="99"/>
      <c r="Y123" s="99"/>
      <c r="Z123" s="66"/>
    </row>
    <row r="124" spans="1:26" ht="12.75" customHeight="1" x14ac:dyDescent="0.2">
      <c r="A124" s="118"/>
      <c r="B124" s="118"/>
      <c r="C124" s="99"/>
      <c r="D124" s="119"/>
      <c r="E124" s="99"/>
      <c r="F124" s="99"/>
      <c r="G124" s="99"/>
      <c r="H124" s="99"/>
      <c r="I124" s="99"/>
      <c r="J124" s="99"/>
      <c r="K124" s="99"/>
      <c r="L124" s="99"/>
      <c r="M124" s="99"/>
      <c r="N124" s="99"/>
      <c r="O124" s="99"/>
      <c r="P124" s="99"/>
      <c r="Q124" s="99"/>
      <c r="R124" s="99"/>
      <c r="S124" s="99"/>
      <c r="T124" s="99"/>
      <c r="U124" s="99"/>
      <c r="V124" s="99"/>
      <c r="W124" s="99"/>
      <c r="X124" s="99"/>
      <c r="Y124" s="99"/>
      <c r="Z124" s="66"/>
    </row>
    <row r="125" spans="1:26" ht="12.75" customHeight="1" x14ac:dyDescent="0.2">
      <c r="A125" s="118"/>
      <c r="B125" s="118"/>
      <c r="C125" s="99"/>
      <c r="D125" s="119"/>
      <c r="E125" s="99"/>
      <c r="F125" s="99"/>
      <c r="G125" s="99"/>
      <c r="H125" s="99"/>
      <c r="I125" s="99"/>
      <c r="J125" s="99"/>
      <c r="K125" s="99"/>
      <c r="L125" s="99"/>
      <c r="M125" s="99"/>
      <c r="N125" s="99"/>
      <c r="O125" s="99"/>
      <c r="P125" s="99"/>
      <c r="Q125" s="99"/>
      <c r="R125" s="99"/>
      <c r="S125" s="99"/>
      <c r="T125" s="99"/>
      <c r="U125" s="99"/>
      <c r="V125" s="99"/>
      <c r="W125" s="99"/>
      <c r="X125" s="99"/>
      <c r="Y125" s="99"/>
      <c r="Z125" s="66"/>
    </row>
    <row r="126" spans="1:26" ht="12.75" customHeight="1" x14ac:dyDescent="0.2">
      <c r="A126" s="118"/>
      <c r="B126" s="118"/>
      <c r="C126" s="99"/>
      <c r="D126" s="119"/>
      <c r="E126" s="99"/>
      <c r="F126" s="99"/>
      <c r="G126" s="99"/>
      <c r="H126" s="99"/>
      <c r="I126" s="99"/>
      <c r="J126" s="99"/>
      <c r="K126" s="99"/>
      <c r="L126" s="99"/>
      <c r="M126" s="99"/>
      <c r="N126" s="99"/>
      <c r="O126" s="99"/>
      <c r="P126" s="99"/>
      <c r="Q126" s="99"/>
      <c r="R126" s="99"/>
      <c r="S126" s="99"/>
      <c r="T126" s="99"/>
      <c r="U126" s="99"/>
      <c r="V126" s="99"/>
      <c r="W126" s="99"/>
      <c r="X126" s="99"/>
      <c r="Y126" s="99"/>
      <c r="Z126" s="66"/>
    </row>
    <row r="127" spans="1:26" ht="12.75" customHeight="1" x14ac:dyDescent="0.2">
      <c r="A127" s="118"/>
      <c r="B127" s="118"/>
      <c r="C127" s="99"/>
      <c r="D127" s="119"/>
      <c r="E127" s="99"/>
      <c r="F127" s="99"/>
      <c r="G127" s="99"/>
      <c r="H127" s="99"/>
      <c r="I127" s="99"/>
      <c r="J127" s="99"/>
      <c r="K127" s="99"/>
      <c r="L127" s="99"/>
      <c r="M127" s="99"/>
      <c r="N127" s="99"/>
      <c r="O127" s="99"/>
      <c r="P127" s="99"/>
      <c r="Q127" s="99"/>
      <c r="R127" s="99"/>
      <c r="S127" s="99"/>
      <c r="T127" s="99"/>
      <c r="U127" s="99"/>
      <c r="V127" s="99"/>
      <c r="W127" s="99"/>
      <c r="X127" s="99"/>
      <c r="Y127" s="99"/>
      <c r="Z127" s="66"/>
    </row>
    <row r="128" spans="1:26" ht="12.75" customHeight="1" x14ac:dyDescent="0.2">
      <c r="A128" s="118"/>
      <c r="B128" s="118"/>
      <c r="C128" s="99"/>
      <c r="D128" s="119"/>
      <c r="E128" s="99"/>
      <c r="F128" s="99"/>
      <c r="G128" s="99"/>
      <c r="H128" s="99"/>
      <c r="I128" s="99"/>
      <c r="J128" s="99"/>
      <c r="K128" s="99"/>
      <c r="L128" s="99"/>
      <c r="M128" s="99"/>
      <c r="N128" s="99"/>
      <c r="O128" s="99"/>
      <c r="P128" s="99"/>
      <c r="Q128" s="99"/>
      <c r="R128" s="99"/>
      <c r="S128" s="99"/>
      <c r="T128" s="99"/>
      <c r="U128" s="99"/>
      <c r="V128" s="99"/>
      <c r="W128" s="99"/>
      <c r="X128" s="99"/>
      <c r="Y128" s="99"/>
      <c r="Z128" s="66"/>
    </row>
    <row r="129" spans="1:26" ht="12.75" customHeight="1" x14ac:dyDescent="0.2">
      <c r="A129" s="118"/>
      <c r="B129" s="118"/>
      <c r="C129" s="99"/>
      <c r="D129" s="119"/>
      <c r="E129" s="99"/>
      <c r="F129" s="99"/>
      <c r="G129" s="99"/>
      <c r="H129" s="99"/>
      <c r="I129" s="99"/>
      <c r="J129" s="99"/>
      <c r="K129" s="99"/>
      <c r="L129" s="99"/>
      <c r="M129" s="99"/>
      <c r="N129" s="99"/>
      <c r="O129" s="99"/>
      <c r="P129" s="99"/>
      <c r="Q129" s="99"/>
      <c r="R129" s="99"/>
      <c r="S129" s="99"/>
      <c r="T129" s="99"/>
      <c r="U129" s="99"/>
      <c r="V129" s="99"/>
      <c r="W129" s="99"/>
      <c r="X129" s="99"/>
      <c r="Y129" s="99"/>
      <c r="Z129" s="66"/>
    </row>
    <row r="130" spans="1:26" ht="12.75" customHeight="1" x14ac:dyDescent="0.2">
      <c r="A130" s="118"/>
      <c r="B130" s="118"/>
      <c r="C130" s="99"/>
      <c r="D130" s="119"/>
      <c r="E130" s="99"/>
      <c r="F130" s="99"/>
      <c r="G130" s="99"/>
      <c r="H130" s="99"/>
      <c r="I130" s="99"/>
      <c r="J130" s="99"/>
      <c r="K130" s="99"/>
      <c r="L130" s="99"/>
      <c r="M130" s="99"/>
      <c r="N130" s="99"/>
      <c r="O130" s="99"/>
      <c r="P130" s="99"/>
      <c r="Q130" s="99"/>
      <c r="R130" s="99"/>
      <c r="S130" s="99"/>
      <c r="T130" s="99"/>
      <c r="U130" s="99"/>
      <c r="V130" s="99"/>
      <c r="W130" s="99"/>
      <c r="X130" s="99"/>
      <c r="Y130" s="99"/>
      <c r="Z130" s="66"/>
    </row>
    <row r="131" spans="1:26" ht="12.75" customHeight="1" x14ac:dyDescent="0.2">
      <c r="A131" s="118"/>
      <c r="B131" s="118"/>
      <c r="C131" s="99"/>
      <c r="D131" s="119"/>
      <c r="E131" s="99"/>
      <c r="F131" s="99"/>
      <c r="G131" s="99"/>
      <c r="H131" s="99"/>
      <c r="I131" s="99"/>
      <c r="J131" s="99"/>
      <c r="K131" s="99"/>
      <c r="L131" s="99"/>
      <c r="M131" s="99"/>
      <c r="N131" s="99"/>
      <c r="O131" s="99"/>
      <c r="P131" s="99"/>
      <c r="Q131" s="99"/>
      <c r="R131" s="99"/>
      <c r="S131" s="99"/>
      <c r="T131" s="99"/>
      <c r="U131" s="99"/>
      <c r="V131" s="99"/>
      <c r="W131" s="99"/>
      <c r="X131" s="99"/>
      <c r="Y131" s="99"/>
      <c r="Z131" s="66"/>
    </row>
    <row r="132" spans="1:26" ht="12.75" customHeight="1" x14ac:dyDescent="0.2">
      <c r="A132" s="118"/>
      <c r="B132" s="118"/>
      <c r="C132" s="99"/>
      <c r="D132" s="119"/>
      <c r="E132" s="99"/>
      <c r="F132" s="99"/>
      <c r="G132" s="99"/>
      <c r="H132" s="99"/>
      <c r="I132" s="99"/>
      <c r="J132" s="99"/>
      <c r="K132" s="99"/>
      <c r="L132" s="99"/>
      <c r="M132" s="99"/>
      <c r="N132" s="99"/>
      <c r="O132" s="99"/>
      <c r="P132" s="99"/>
      <c r="Q132" s="99"/>
      <c r="R132" s="99"/>
      <c r="S132" s="99"/>
      <c r="T132" s="99"/>
      <c r="U132" s="99"/>
      <c r="V132" s="99"/>
      <c r="W132" s="99"/>
      <c r="X132" s="99"/>
      <c r="Y132" s="99"/>
      <c r="Z132" s="66"/>
    </row>
    <row r="133" spans="1:26" ht="12.75" customHeight="1" x14ac:dyDescent="0.2">
      <c r="A133" s="118"/>
      <c r="B133" s="118"/>
      <c r="C133" s="99"/>
      <c r="D133" s="119"/>
      <c r="E133" s="99"/>
      <c r="F133" s="99"/>
      <c r="G133" s="99"/>
      <c r="H133" s="99"/>
      <c r="I133" s="99"/>
      <c r="J133" s="99"/>
      <c r="K133" s="99"/>
      <c r="L133" s="99"/>
      <c r="M133" s="99"/>
      <c r="N133" s="99"/>
      <c r="O133" s="99"/>
      <c r="P133" s="99"/>
      <c r="Q133" s="99"/>
      <c r="R133" s="99"/>
      <c r="S133" s="99"/>
      <c r="T133" s="99"/>
      <c r="U133" s="99"/>
      <c r="V133" s="99"/>
      <c r="W133" s="99"/>
      <c r="X133" s="99"/>
      <c r="Y133" s="99"/>
      <c r="Z133" s="66"/>
    </row>
    <row r="134" spans="1:26" ht="12.75" customHeight="1" x14ac:dyDescent="0.2">
      <c r="A134" s="118"/>
      <c r="B134" s="118"/>
      <c r="C134" s="99"/>
      <c r="D134" s="119"/>
      <c r="E134" s="99"/>
      <c r="F134" s="99"/>
      <c r="G134" s="99"/>
      <c r="H134" s="99"/>
      <c r="I134" s="99"/>
      <c r="J134" s="99"/>
      <c r="K134" s="99"/>
      <c r="L134" s="99"/>
      <c r="M134" s="99"/>
      <c r="N134" s="99"/>
      <c r="O134" s="99"/>
      <c r="P134" s="99"/>
      <c r="Q134" s="99"/>
      <c r="R134" s="99"/>
      <c r="S134" s="99"/>
      <c r="T134" s="99"/>
      <c r="U134" s="99"/>
      <c r="V134" s="99"/>
      <c r="W134" s="99"/>
      <c r="X134" s="99"/>
      <c r="Y134" s="99"/>
      <c r="Z134" s="66"/>
    </row>
    <row r="135" spans="1:26" ht="12.75" customHeight="1" x14ac:dyDescent="0.2">
      <c r="A135" s="118"/>
      <c r="B135" s="118"/>
      <c r="C135" s="99"/>
      <c r="D135" s="119"/>
      <c r="E135" s="99"/>
      <c r="F135" s="99"/>
      <c r="G135" s="99"/>
      <c r="H135" s="99"/>
      <c r="I135" s="99"/>
      <c r="J135" s="99"/>
      <c r="K135" s="99"/>
      <c r="L135" s="99"/>
      <c r="M135" s="99"/>
      <c r="N135" s="99"/>
      <c r="O135" s="99"/>
      <c r="P135" s="99"/>
      <c r="Q135" s="99"/>
      <c r="R135" s="99"/>
      <c r="S135" s="99"/>
      <c r="T135" s="99"/>
      <c r="U135" s="99"/>
      <c r="V135" s="99"/>
      <c r="W135" s="99"/>
      <c r="X135" s="99"/>
      <c r="Y135" s="99"/>
      <c r="Z135" s="66"/>
    </row>
    <row r="136" spans="1:26" ht="12.75" customHeight="1" x14ac:dyDescent="0.2">
      <c r="A136" s="118"/>
      <c r="B136" s="118"/>
      <c r="C136" s="99"/>
      <c r="D136" s="119"/>
      <c r="E136" s="99"/>
      <c r="F136" s="99"/>
      <c r="G136" s="99"/>
      <c r="H136" s="99"/>
      <c r="I136" s="99"/>
      <c r="J136" s="99"/>
      <c r="K136" s="99"/>
      <c r="L136" s="99"/>
      <c r="M136" s="99"/>
      <c r="N136" s="99"/>
      <c r="O136" s="99"/>
      <c r="P136" s="99"/>
      <c r="Q136" s="99"/>
      <c r="R136" s="99"/>
      <c r="S136" s="99"/>
      <c r="T136" s="99"/>
      <c r="U136" s="99"/>
      <c r="V136" s="99"/>
      <c r="W136" s="99"/>
      <c r="X136" s="99"/>
      <c r="Y136" s="99"/>
      <c r="Z136" s="66"/>
    </row>
    <row r="137" spans="1:26" ht="12.75" customHeight="1" x14ac:dyDescent="0.2">
      <c r="A137" s="118"/>
      <c r="B137" s="118"/>
      <c r="C137" s="99"/>
      <c r="D137" s="119"/>
      <c r="E137" s="99"/>
      <c r="F137" s="99"/>
      <c r="G137" s="99"/>
      <c r="H137" s="99"/>
      <c r="I137" s="99"/>
      <c r="J137" s="99"/>
      <c r="K137" s="99"/>
      <c r="L137" s="99"/>
      <c r="M137" s="99"/>
      <c r="N137" s="99"/>
      <c r="O137" s="99"/>
      <c r="P137" s="99"/>
      <c r="Q137" s="99"/>
      <c r="R137" s="99"/>
      <c r="S137" s="99"/>
      <c r="T137" s="99"/>
      <c r="U137" s="99"/>
      <c r="V137" s="99"/>
      <c r="W137" s="99"/>
      <c r="X137" s="99"/>
      <c r="Y137" s="99"/>
      <c r="Z137" s="66"/>
    </row>
    <row r="138" spans="1:26" ht="12.75" customHeight="1" x14ac:dyDescent="0.2">
      <c r="A138" s="118"/>
      <c r="B138" s="118"/>
      <c r="C138" s="99"/>
      <c r="D138" s="119"/>
      <c r="E138" s="99"/>
      <c r="F138" s="99"/>
      <c r="G138" s="99"/>
      <c r="H138" s="99"/>
      <c r="I138" s="99"/>
      <c r="J138" s="99"/>
      <c r="K138" s="99"/>
      <c r="L138" s="99"/>
      <c r="M138" s="99"/>
      <c r="N138" s="99"/>
      <c r="O138" s="99"/>
      <c r="P138" s="99"/>
      <c r="Q138" s="99"/>
      <c r="R138" s="99"/>
      <c r="S138" s="99"/>
      <c r="T138" s="99"/>
      <c r="U138" s="99"/>
      <c r="V138" s="99"/>
      <c r="W138" s="99"/>
      <c r="X138" s="99"/>
      <c r="Y138" s="99"/>
      <c r="Z138" s="66"/>
    </row>
    <row r="139" spans="1:26" ht="12.75" customHeight="1" x14ac:dyDescent="0.2">
      <c r="A139" s="118"/>
      <c r="B139" s="118"/>
      <c r="C139" s="99"/>
      <c r="D139" s="119"/>
      <c r="E139" s="99"/>
      <c r="F139" s="99"/>
      <c r="G139" s="99"/>
      <c r="H139" s="99"/>
      <c r="I139" s="99"/>
      <c r="J139" s="99"/>
      <c r="K139" s="99"/>
      <c r="L139" s="99"/>
      <c r="M139" s="99"/>
      <c r="N139" s="99"/>
      <c r="O139" s="99"/>
      <c r="P139" s="99"/>
      <c r="Q139" s="99"/>
      <c r="R139" s="99"/>
      <c r="S139" s="99"/>
      <c r="T139" s="99"/>
      <c r="U139" s="99"/>
      <c r="V139" s="99"/>
      <c r="W139" s="99"/>
      <c r="X139" s="99"/>
      <c r="Y139" s="99"/>
      <c r="Z139" s="66"/>
    </row>
    <row r="140" spans="1:26" ht="12.75" customHeight="1" x14ac:dyDescent="0.2">
      <c r="A140" s="118"/>
      <c r="B140" s="118"/>
      <c r="C140" s="99"/>
      <c r="D140" s="119"/>
      <c r="E140" s="99"/>
      <c r="F140" s="99"/>
      <c r="G140" s="99"/>
      <c r="H140" s="99"/>
      <c r="I140" s="99"/>
      <c r="J140" s="99"/>
      <c r="K140" s="99"/>
      <c r="L140" s="99"/>
      <c r="M140" s="99"/>
      <c r="N140" s="99"/>
      <c r="O140" s="99"/>
      <c r="P140" s="99"/>
      <c r="Q140" s="99"/>
      <c r="R140" s="99"/>
      <c r="S140" s="99"/>
      <c r="T140" s="99"/>
      <c r="U140" s="99"/>
      <c r="V140" s="99"/>
      <c r="W140" s="99"/>
      <c r="X140" s="99"/>
      <c r="Y140" s="99"/>
      <c r="Z140" s="66"/>
    </row>
    <row r="141" spans="1:26" ht="12.75" customHeight="1" x14ac:dyDescent="0.2">
      <c r="A141" s="118"/>
      <c r="B141" s="118"/>
      <c r="C141" s="99"/>
      <c r="D141" s="119"/>
      <c r="E141" s="99"/>
      <c r="F141" s="99"/>
      <c r="G141" s="99"/>
      <c r="H141" s="99"/>
      <c r="I141" s="99"/>
      <c r="J141" s="99"/>
      <c r="K141" s="99"/>
      <c r="L141" s="99"/>
      <c r="M141" s="99"/>
      <c r="N141" s="99"/>
      <c r="O141" s="99"/>
      <c r="P141" s="99"/>
      <c r="Q141" s="99"/>
      <c r="R141" s="99"/>
      <c r="S141" s="99"/>
      <c r="T141" s="99"/>
      <c r="U141" s="99"/>
      <c r="V141" s="99"/>
      <c r="W141" s="99"/>
      <c r="X141" s="99"/>
      <c r="Y141" s="99"/>
      <c r="Z141" s="66"/>
    </row>
    <row r="142" spans="1:26" ht="12.75" customHeight="1" x14ac:dyDescent="0.2">
      <c r="A142" s="118"/>
      <c r="B142" s="118"/>
      <c r="C142" s="99"/>
      <c r="D142" s="119"/>
      <c r="E142" s="99"/>
      <c r="F142" s="99"/>
      <c r="G142" s="99"/>
      <c r="H142" s="99"/>
      <c r="I142" s="99"/>
      <c r="J142" s="99"/>
      <c r="K142" s="99"/>
      <c r="L142" s="99"/>
      <c r="M142" s="99"/>
      <c r="N142" s="99"/>
      <c r="O142" s="99"/>
      <c r="P142" s="99"/>
      <c r="Q142" s="99"/>
      <c r="R142" s="99"/>
      <c r="S142" s="99"/>
      <c r="T142" s="99"/>
      <c r="U142" s="99"/>
      <c r="V142" s="99"/>
      <c r="W142" s="99"/>
      <c r="X142" s="99"/>
      <c r="Y142" s="99"/>
      <c r="Z142" s="66"/>
    </row>
    <row r="143" spans="1:26" ht="12.75" customHeight="1" x14ac:dyDescent="0.2">
      <c r="A143" s="118"/>
      <c r="B143" s="118"/>
      <c r="C143" s="99"/>
      <c r="D143" s="119"/>
      <c r="E143" s="99"/>
      <c r="F143" s="99"/>
      <c r="G143" s="99"/>
      <c r="H143" s="99"/>
      <c r="I143" s="99"/>
      <c r="J143" s="99"/>
      <c r="K143" s="99"/>
      <c r="L143" s="99"/>
      <c r="M143" s="99"/>
      <c r="N143" s="99"/>
      <c r="O143" s="99"/>
      <c r="P143" s="99"/>
      <c r="Q143" s="99"/>
      <c r="R143" s="99"/>
      <c r="S143" s="99"/>
      <c r="T143" s="99"/>
      <c r="U143" s="99"/>
      <c r="V143" s="99"/>
      <c r="W143" s="99"/>
      <c r="X143" s="99"/>
      <c r="Y143" s="99"/>
      <c r="Z143" s="66"/>
    </row>
    <row r="144" spans="1:26" ht="12.75" customHeight="1" x14ac:dyDescent="0.2">
      <c r="A144" s="118"/>
      <c r="B144" s="118"/>
      <c r="C144" s="99"/>
      <c r="D144" s="119"/>
      <c r="E144" s="99"/>
      <c r="F144" s="99"/>
      <c r="G144" s="99"/>
      <c r="H144" s="99"/>
      <c r="I144" s="99"/>
      <c r="J144" s="99"/>
      <c r="K144" s="99"/>
      <c r="L144" s="99"/>
      <c r="M144" s="99"/>
      <c r="N144" s="99"/>
      <c r="O144" s="99"/>
      <c r="P144" s="99"/>
      <c r="Q144" s="99"/>
      <c r="R144" s="99"/>
      <c r="S144" s="99"/>
      <c r="T144" s="99"/>
      <c r="U144" s="99"/>
      <c r="V144" s="99"/>
      <c r="W144" s="99"/>
      <c r="X144" s="99"/>
      <c r="Y144" s="99"/>
      <c r="Z144" s="66"/>
    </row>
    <row r="145" spans="1:26" ht="12.75" customHeight="1" x14ac:dyDescent="0.2">
      <c r="A145" s="118"/>
      <c r="B145" s="118"/>
      <c r="C145" s="99"/>
      <c r="D145" s="119"/>
      <c r="E145" s="99"/>
      <c r="F145" s="99"/>
      <c r="G145" s="99"/>
      <c r="H145" s="99"/>
      <c r="I145" s="99"/>
      <c r="J145" s="99"/>
      <c r="K145" s="99"/>
      <c r="L145" s="99"/>
      <c r="M145" s="99"/>
      <c r="N145" s="99"/>
      <c r="O145" s="99"/>
      <c r="P145" s="99"/>
      <c r="Q145" s="99"/>
      <c r="R145" s="99"/>
      <c r="S145" s="99"/>
      <c r="T145" s="99"/>
      <c r="U145" s="99"/>
      <c r="V145" s="99"/>
      <c r="W145" s="99"/>
      <c r="X145" s="99"/>
      <c r="Y145" s="99"/>
      <c r="Z145" s="66"/>
    </row>
    <row r="146" spans="1:26" ht="12.75" customHeight="1" x14ac:dyDescent="0.2">
      <c r="A146" s="118"/>
      <c r="B146" s="118"/>
      <c r="C146" s="99"/>
      <c r="D146" s="119"/>
      <c r="E146" s="99"/>
      <c r="F146" s="99"/>
      <c r="G146" s="99"/>
      <c r="H146" s="99"/>
      <c r="I146" s="99"/>
      <c r="J146" s="99"/>
      <c r="K146" s="99"/>
      <c r="L146" s="99"/>
      <c r="M146" s="99"/>
      <c r="N146" s="99"/>
      <c r="O146" s="99"/>
      <c r="P146" s="99"/>
      <c r="Q146" s="99"/>
      <c r="R146" s="99"/>
      <c r="S146" s="99"/>
      <c r="T146" s="99"/>
      <c r="U146" s="99"/>
      <c r="V146" s="99"/>
      <c r="W146" s="99"/>
      <c r="X146" s="99"/>
      <c r="Y146" s="99"/>
      <c r="Z146" s="66"/>
    </row>
    <row r="147" spans="1:26" ht="12.75" customHeight="1" x14ac:dyDescent="0.2">
      <c r="A147" s="118"/>
      <c r="B147" s="118"/>
      <c r="C147" s="99"/>
      <c r="D147" s="119"/>
      <c r="E147" s="99"/>
      <c r="F147" s="99"/>
      <c r="G147" s="99"/>
      <c r="H147" s="99"/>
      <c r="I147" s="99"/>
      <c r="J147" s="99"/>
      <c r="K147" s="99"/>
      <c r="L147" s="99"/>
      <c r="M147" s="99"/>
      <c r="N147" s="99"/>
      <c r="O147" s="99"/>
      <c r="P147" s="99"/>
      <c r="Q147" s="99"/>
      <c r="R147" s="99"/>
      <c r="S147" s="99"/>
      <c r="T147" s="99"/>
      <c r="U147" s="99"/>
      <c r="V147" s="99"/>
      <c r="W147" s="99"/>
      <c r="X147" s="99"/>
      <c r="Y147" s="99"/>
      <c r="Z147" s="66"/>
    </row>
    <row r="148" spans="1:26" ht="12.75" customHeight="1" x14ac:dyDescent="0.2">
      <c r="A148" s="118"/>
      <c r="B148" s="118"/>
      <c r="C148" s="99"/>
      <c r="D148" s="119"/>
      <c r="E148" s="99"/>
      <c r="F148" s="99"/>
      <c r="G148" s="99"/>
      <c r="H148" s="99"/>
      <c r="I148" s="99"/>
      <c r="J148" s="99"/>
      <c r="K148" s="99"/>
      <c r="L148" s="99"/>
      <c r="M148" s="99"/>
      <c r="N148" s="99"/>
      <c r="O148" s="99"/>
      <c r="P148" s="99"/>
      <c r="Q148" s="99"/>
      <c r="R148" s="99"/>
      <c r="S148" s="99"/>
      <c r="T148" s="99"/>
      <c r="U148" s="99"/>
      <c r="V148" s="99"/>
      <c r="W148" s="99"/>
      <c r="X148" s="99"/>
      <c r="Y148" s="99"/>
      <c r="Z148" s="66"/>
    </row>
    <row r="149" spans="1:26" ht="12.75" customHeight="1" x14ac:dyDescent="0.2">
      <c r="A149" s="118"/>
      <c r="B149" s="118"/>
      <c r="C149" s="99"/>
      <c r="D149" s="119"/>
      <c r="E149" s="99"/>
      <c r="F149" s="99"/>
      <c r="G149" s="99"/>
      <c r="H149" s="99"/>
      <c r="I149" s="99"/>
      <c r="J149" s="99"/>
      <c r="K149" s="99"/>
      <c r="L149" s="99"/>
      <c r="M149" s="99"/>
      <c r="N149" s="99"/>
      <c r="O149" s="99"/>
      <c r="P149" s="99"/>
      <c r="Q149" s="99"/>
      <c r="R149" s="99"/>
      <c r="S149" s="99"/>
      <c r="T149" s="99"/>
      <c r="U149" s="99"/>
      <c r="V149" s="99"/>
      <c r="W149" s="99"/>
      <c r="X149" s="99"/>
      <c r="Y149" s="99"/>
      <c r="Z149" s="66"/>
    </row>
    <row r="150" spans="1:26" ht="12.75" customHeight="1" x14ac:dyDescent="0.2">
      <c r="A150" s="118"/>
      <c r="B150" s="118"/>
      <c r="C150" s="99"/>
      <c r="D150" s="119"/>
      <c r="E150" s="99"/>
      <c r="F150" s="99"/>
      <c r="G150" s="99"/>
      <c r="H150" s="99"/>
      <c r="I150" s="99"/>
      <c r="J150" s="99"/>
      <c r="K150" s="99"/>
      <c r="L150" s="99"/>
      <c r="M150" s="99"/>
      <c r="N150" s="99"/>
      <c r="O150" s="99"/>
      <c r="P150" s="99"/>
      <c r="Q150" s="99"/>
      <c r="R150" s="99"/>
      <c r="S150" s="99"/>
      <c r="T150" s="99"/>
      <c r="U150" s="99"/>
      <c r="V150" s="99"/>
      <c r="W150" s="99"/>
      <c r="X150" s="99"/>
      <c r="Y150" s="99"/>
      <c r="Z150" s="66"/>
    </row>
    <row r="151" spans="1:26" ht="12.75" customHeight="1" x14ac:dyDescent="0.2">
      <c r="A151" s="118"/>
      <c r="B151" s="118"/>
      <c r="C151" s="99"/>
      <c r="D151" s="119"/>
      <c r="E151" s="99"/>
      <c r="F151" s="99"/>
      <c r="G151" s="99"/>
      <c r="H151" s="99"/>
      <c r="I151" s="99"/>
      <c r="J151" s="99"/>
      <c r="K151" s="99"/>
      <c r="L151" s="99"/>
      <c r="M151" s="99"/>
      <c r="N151" s="99"/>
      <c r="O151" s="99"/>
      <c r="P151" s="99"/>
      <c r="Q151" s="99"/>
      <c r="R151" s="99"/>
      <c r="S151" s="99"/>
      <c r="T151" s="99"/>
      <c r="U151" s="99"/>
      <c r="V151" s="99"/>
      <c r="W151" s="99"/>
      <c r="X151" s="99"/>
      <c r="Y151" s="99"/>
      <c r="Z151" s="66"/>
    </row>
    <row r="152" spans="1:26" ht="12.75" customHeight="1" x14ac:dyDescent="0.2">
      <c r="A152" s="118"/>
      <c r="B152" s="118"/>
      <c r="C152" s="99"/>
      <c r="D152" s="119"/>
      <c r="E152" s="99"/>
      <c r="F152" s="99"/>
      <c r="G152" s="99"/>
      <c r="H152" s="99"/>
      <c r="I152" s="99"/>
      <c r="J152" s="99"/>
      <c r="K152" s="99"/>
      <c r="L152" s="99"/>
      <c r="M152" s="99"/>
      <c r="N152" s="99"/>
      <c r="O152" s="99"/>
      <c r="P152" s="99"/>
      <c r="Q152" s="99"/>
      <c r="R152" s="99"/>
      <c r="S152" s="99"/>
      <c r="T152" s="99"/>
      <c r="U152" s="99"/>
      <c r="V152" s="99"/>
      <c r="W152" s="99"/>
      <c r="X152" s="99"/>
      <c r="Y152" s="99"/>
      <c r="Z152" s="66"/>
    </row>
    <row r="153" spans="1:26" ht="12.75" customHeight="1" x14ac:dyDescent="0.2">
      <c r="A153" s="118"/>
      <c r="B153" s="118"/>
      <c r="C153" s="99"/>
      <c r="D153" s="119"/>
      <c r="E153" s="99"/>
      <c r="F153" s="99"/>
      <c r="G153" s="99"/>
      <c r="H153" s="99"/>
      <c r="I153" s="99"/>
      <c r="J153" s="99"/>
      <c r="K153" s="99"/>
      <c r="L153" s="99"/>
      <c r="M153" s="99"/>
      <c r="N153" s="99"/>
      <c r="O153" s="99"/>
      <c r="P153" s="99"/>
      <c r="Q153" s="99"/>
      <c r="R153" s="99"/>
      <c r="S153" s="99"/>
      <c r="T153" s="99"/>
      <c r="U153" s="99"/>
      <c r="V153" s="99"/>
      <c r="W153" s="99"/>
      <c r="X153" s="99"/>
      <c r="Y153" s="99"/>
      <c r="Z153" s="66"/>
    </row>
    <row r="154" spans="1:26" ht="12.75" customHeight="1" x14ac:dyDescent="0.2">
      <c r="A154" s="118"/>
      <c r="B154" s="118"/>
      <c r="C154" s="99"/>
      <c r="D154" s="119"/>
      <c r="E154" s="99"/>
      <c r="F154" s="99"/>
      <c r="G154" s="99"/>
      <c r="H154" s="99"/>
      <c r="I154" s="99"/>
      <c r="J154" s="99"/>
      <c r="K154" s="99"/>
      <c r="L154" s="99"/>
      <c r="M154" s="99"/>
      <c r="N154" s="99"/>
      <c r="O154" s="99"/>
      <c r="P154" s="99"/>
      <c r="Q154" s="99"/>
      <c r="R154" s="99"/>
      <c r="S154" s="99"/>
      <c r="T154" s="99"/>
      <c r="U154" s="99"/>
      <c r="V154" s="99"/>
      <c r="W154" s="99"/>
      <c r="X154" s="99"/>
      <c r="Y154" s="99"/>
      <c r="Z154" s="66"/>
    </row>
    <row r="155" spans="1:26" ht="12.75" customHeight="1" x14ac:dyDescent="0.2">
      <c r="A155" s="118"/>
      <c r="B155" s="118"/>
      <c r="C155" s="99"/>
      <c r="D155" s="119"/>
      <c r="E155" s="99"/>
      <c r="F155" s="99"/>
      <c r="G155" s="99"/>
      <c r="H155" s="99"/>
      <c r="I155" s="99"/>
      <c r="J155" s="99"/>
      <c r="K155" s="99"/>
      <c r="L155" s="99"/>
      <c r="M155" s="99"/>
      <c r="N155" s="99"/>
      <c r="O155" s="99"/>
      <c r="P155" s="99"/>
      <c r="Q155" s="99"/>
      <c r="R155" s="99"/>
      <c r="S155" s="99"/>
      <c r="T155" s="99"/>
      <c r="U155" s="99"/>
      <c r="V155" s="99"/>
      <c r="W155" s="99"/>
      <c r="X155" s="99"/>
      <c r="Y155" s="99"/>
      <c r="Z155" s="66"/>
    </row>
    <row r="156" spans="1:26" ht="12.75" customHeight="1" x14ac:dyDescent="0.2">
      <c r="A156" s="118"/>
      <c r="B156" s="118"/>
      <c r="C156" s="99"/>
      <c r="D156" s="119"/>
      <c r="E156" s="99"/>
      <c r="F156" s="99"/>
      <c r="G156" s="99"/>
      <c r="H156" s="99"/>
      <c r="I156" s="99"/>
      <c r="J156" s="99"/>
      <c r="K156" s="99"/>
      <c r="L156" s="99"/>
      <c r="M156" s="99"/>
      <c r="N156" s="99"/>
      <c r="O156" s="99"/>
      <c r="P156" s="99"/>
      <c r="Q156" s="99"/>
      <c r="R156" s="99"/>
      <c r="S156" s="99"/>
      <c r="T156" s="99"/>
      <c r="U156" s="99"/>
      <c r="V156" s="99"/>
      <c r="W156" s="99"/>
      <c r="X156" s="99"/>
      <c r="Y156" s="99"/>
      <c r="Z156" s="66"/>
    </row>
    <row r="157" spans="1:26" ht="12.75" customHeight="1" x14ac:dyDescent="0.2">
      <c r="A157" s="118"/>
      <c r="B157" s="118"/>
      <c r="C157" s="99"/>
      <c r="D157" s="119"/>
      <c r="E157" s="99"/>
      <c r="F157" s="99"/>
      <c r="G157" s="99"/>
      <c r="H157" s="99"/>
      <c r="I157" s="99"/>
      <c r="J157" s="99"/>
      <c r="K157" s="99"/>
      <c r="L157" s="99"/>
      <c r="M157" s="99"/>
      <c r="N157" s="99"/>
      <c r="O157" s="99"/>
      <c r="P157" s="99"/>
      <c r="Q157" s="99"/>
      <c r="R157" s="99"/>
      <c r="S157" s="99"/>
      <c r="T157" s="99"/>
      <c r="U157" s="99"/>
      <c r="V157" s="99"/>
      <c r="W157" s="99"/>
      <c r="X157" s="99"/>
      <c r="Y157" s="99"/>
      <c r="Z157" s="66"/>
    </row>
    <row r="158" spans="1:26" ht="12.75" customHeight="1" x14ac:dyDescent="0.2">
      <c r="A158" s="118"/>
      <c r="B158" s="118"/>
      <c r="C158" s="99"/>
      <c r="D158" s="119"/>
      <c r="E158" s="99"/>
      <c r="F158" s="99"/>
      <c r="G158" s="99"/>
      <c r="H158" s="99"/>
      <c r="I158" s="99"/>
      <c r="J158" s="99"/>
      <c r="K158" s="99"/>
      <c r="L158" s="99"/>
      <c r="M158" s="99"/>
      <c r="N158" s="99"/>
      <c r="O158" s="99"/>
      <c r="P158" s="99"/>
      <c r="Q158" s="99"/>
      <c r="R158" s="99"/>
      <c r="S158" s="99"/>
      <c r="T158" s="99"/>
      <c r="U158" s="99"/>
      <c r="V158" s="99"/>
      <c r="W158" s="99"/>
      <c r="X158" s="99"/>
      <c r="Y158" s="99"/>
      <c r="Z158" s="66"/>
    </row>
    <row r="159" spans="1:26" ht="12.75" customHeight="1" x14ac:dyDescent="0.2">
      <c r="A159" s="118"/>
      <c r="B159" s="118"/>
      <c r="C159" s="99"/>
      <c r="D159" s="119"/>
      <c r="E159" s="99"/>
      <c r="F159" s="99"/>
      <c r="G159" s="99"/>
      <c r="H159" s="99"/>
      <c r="I159" s="99"/>
      <c r="J159" s="99"/>
      <c r="K159" s="99"/>
      <c r="L159" s="99"/>
      <c r="M159" s="99"/>
      <c r="N159" s="99"/>
      <c r="O159" s="99"/>
      <c r="P159" s="99"/>
      <c r="Q159" s="99"/>
      <c r="R159" s="99"/>
      <c r="S159" s="99"/>
      <c r="T159" s="99"/>
      <c r="U159" s="99"/>
      <c r="V159" s="99"/>
      <c r="W159" s="99"/>
      <c r="X159" s="99"/>
      <c r="Y159" s="99"/>
      <c r="Z159" s="66"/>
    </row>
    <row r="160" spans="1:26" ht="12.75" customHeight="1" x14ac:dyDescent="0.2">
      <c r="A160" s="118"/>
      <c r="B160" s="118"/>
      <c r="C160" s="99"/>
      <c r="D160" s="119"/>
      <c r="E160" s="99"/>
      <c r="F160" s="99"/>
      <c r="G160" s="99"/>
      <c r="H160" s="99"/>
      <c r="I160" s="99"/>
      <c r="J160" s="99"/>
      <c r="K160" s="99"/>
      <c r="L160" s="99"/>
      <c r="M160" s="99"/>
      <c r="N160" s="99"/>
      <c r="O160" s="99"/>
      <c r="P160" s="99"/>
      <c r="Q160" s="99"/>
      <c r="R160" s="99"/>
      <c r="S160" s="99"/>
      <c r="T160" s="99"/>
      <c r="U160" s="99"/>
      <c r="V160" s="99"/>
      <c r="W160" s="99"/>
      <c r="X160" s="99"/>
      <c r="Y160" s="99"/>
      <c r="Z160" s="66"/>
    </row>
    <row r="161" spans="1:26" ht="12.75" customHeight="1" x14ac:dyDescent="0.2">
      <c r="A161" s="118"/>
      <c r="B161" s="118"/>
      <c r="C161" s="99"/>
      <c r="D161" s="119"/>
      <c r="E161" s="99"/>
      <c r="F161" s="99"/>
      <c r="G161" s="99"/>
      <c r="H161" s="99"/>
      <c r="I161" s="99"/>
      <c r="J161" s="99"/>
      <c r="K161" s="99"/>
      <c r="L161" s="99"/>
      <c r="M161" s="99"/>
      <c r="N161" s="99"/>
      <c r="O161" s="99"/>
      <c r="P161" s="99"/>
      <c r="Q161" s="99"/>
      <c r="R161" s="99"/>
      <c r="S161" s="99"/>
      <c r="T161" s="99"/>
      <c r="U161" s="99"/>
      <c r="V161" s="99"/>
      <c r="W161" s="99"/>
      <c r="X161" s="99"/>
      <c r="Y161" s="99"/>
      <c r="Z161" s="66"/>
    </row>
    <row r="162" spans="1:26" ht="12.75" customHeight="1" x14ac:dyDescent="0.2">
      <c r="A162" s="118"/>
      <c r="B162" s="118"/>
      <c r="C162" s="99"/>
      <c r="D162" s="119"/>
      <c r="E162" s="99"/>
      <c r="F162" s="99"/>
      <c r="G162" s="99"/>
      <c r="H162" s="99"/>
      <c r="I162" s="99"/>
      <c r="J162" s="99"/>
      <c r="K162" s="99"/>
      <c r="L162" s="99"/>
      <c r="M162" s="99"/>
      <c r="N162" s="99"/>
      <c r="O162" s="99"/>
      <c r="P162" s="99"/>
      <c r="Q162" s="99"/>
      <c r="R162" s="99"/>
      <c r="S162" s="99"/>
      <c r="T162" s="99"/>
      <c r="U162" s="99"/>
      <c r="V162" s="99"/>
      <c r="W162" s="99"/>
      <c r="X162" s="99"/>
      <c r="Y162" s="99"/>
      <c r="Z162" s="66"/>
    </row>
    <row r="163" spans="1:26" ht="12.75" customHeight="1" x14ac:dyDescent="0.2">
      <c r="A163" s="118"/>
      <c r="B163" s="118"/>
      <c r="C163" s="99"/>
      <c r="D163" s="119"/>
      <c r="E163" s="99"/>
      <c r="F163" s="99"/>
      <c r="G163" s="99"/>
      <c r="H163" s="99"/>
      <c r="I163" s="99"/>
      <c r="J163" s="99"/>
      <c r="K163" s="99"/>
      <c r="L163" s="99"/>
      <c r="M163" s="99"/>
      <c r="N163" s="99"/>
      <c r="O163" s="99"/>
      <c r="P163" s="99"/>
      <c r="Q163" s="99"/>
      <c r="R163" s="99"/>
      <c r="S163" s="99"/>
      <c r="T163" s="99"/>
      <c r="U163" s="99"/>
      <c r="V163" s="99"/>
      <c r="W163" s="99"/>
      <c r="X163" s="99"/>
      <c r="Y163" s="99"/>
      <c r="Z163" s="66"/>
    </row>
    <row r="164" spans="1:26" ht="12.75" customHeight="1" x14ac:dyDescent="0.2">
      <c r="A164" s="118"/>
      <c r="B164" s="118"/>
      <c r="C164" s="99"/>
      <c r="D164" s="119"/>
      <c r="E164" s="99"/>
      <c r="F164" s="99"/>
      <c r="G164" s="99"/>
      <c r="H164" s="99"/>
      <c r="I164" s="99"/>
      <c r="J164" s="99"/>
      <c r="K164" s="99"/>
      <c r="L164" s="99"/>
      <c r="M164" s="99"/>
      <c r="N164" s="99"/>
      <c r="O164" s="99"/>
      <c r="P164" s="99"/>
      <c r="Q164" s="99"/>
      <c r="R164" s="99"/>
      <c r="S164" s="99"/>
      <c r="T164" s="99"/>
      <c r="U164" s="99"/>
      <c r="V164" s="99"/>
      <c r="W164" s="99"/>
      <c r="X164" s="99"/>
      <c r="Y164" s="99"/>
      <c r="Z164" s="66"/>
    </row>
    <row r="165" spans="1:26" ht="12.75" customHeight="1" x14ac:dyDescent="0.2">
      <c r="A165" s="118"/>
      <c r="B165" s="118"/>
      <c r="C165" s="99"/>
      <c r="D165" s="119"/>
      <c r="E165" s="99"/>
      <c r="F165" s="99"/>
      <c r="G165" s="99"/>
      <c r="H165" s="99"/>
      <c r="I165" s="99"/>
      <c r="J165" s="99"/>
      <c r="K165" s="99"/>
      <c r="L165" s="99"/>
      <c r="M165" s="99"/>
      <c r="N165" s="99"/>
      <c r="O165" s="99"/>
      <c r="P165" s="99"/>
      <c r="Q165" s="99"/>
      <c r="R165" s="99"/>
      <c r="S165" s="99"/>
      <c r="T165" s="99"/>
      <c r="U165" s="99"/>
      <c r="V165" s="99"/>
      <c r="W165" s="99"/>
      <c r="X165" s="99"/>
      <c r="Y165" s="99"/>
      <c r="Z165" s="66"/>
    </row>
    <row r="166" spans="1:26" ht="12.75" customHeight="1" x14ac:dyDescent="0.2">
      <c r="A166" s="118"/>
      <c r="B166" s="118"/>
      <c r="C166" s="99"/>
      <c r="D166" s="119"/>
      <c r="E166" s="99"/>
      <c r="F166" s="99"/>
      <c r="G166" s="99"/>
      <c r="H166" s="99"/>
      <c r="I166" s="99"/>
      <c r="J166" s="99"/>
      <c r="K166" s="99"/>
      <c r="L166" s="99"/>
      <c r="M166" s="99"/>
      <c r="N166" s="99"/>
      <c r="O166" s="99"/>
      <c r="P166" s="99"/>
      <c r="Q166" s="99"/>
      <c r="R166" s="99"/>
      <c r="S166" s="99"/>
      <c r="T166" s="99"/>
      <c r="U166" s="99"/>
      <c r="V166" s="99"/>
      <c r="W166" s="99"/>
      <c r="X166" s="99"/>
      <c r="Y166" s="99"/>
      <c r="Z166" s="66"/>
    </row>
    <row r="167" spans="1:26" ht="12.75" customHeight="1" x14ac:dyDescent="0.2">
      <c r="A167" s="118"/>
      <c r="B167" s="118"/>
      <c r="C167" s="99"/>
      <c r="D167" s="119"/>
      <c r="E167" s="99"/>
      <c r="F167" s="99"/>
      <c r="G167" s="99"/>
      <c r="H167" s="99"/>
      <c r="I167" s="99"/>
      <c r="J167" s="99"/>
      <c r="K167" s="99"/>
      <c r="L167" s="99"/>
      <c r="M167" s="99"/>
      <c r="N167" s="99"/>
      <c r="O167" s="99"/>
      <c r="P167" s="99"/>
      <c r="Q167" s="99"/>
      <c r="R167" s="99"/>
      <c r="S167" s="99"/>
      <c r="T167" s="99"/>
      <c r="U167" s="99"/>
      <c r="V167" s="99"/>
      <c r="W167" s="99"/>
      <c r="X167" s="99"/>
      <c r="Y167" s="99"/>
      <c r="Z167" s="66"/>
    </row>
    <row r="168" spans="1:26" ht="12.75" customHeight="1" x14ac:dyDescent="0.2">
      <c r="A168" s="118"/>
      <c r="B168" s="118"/>
      <c r="C168" s="99"/>
      <c r="D168" s="119"/>
      <c r="E168" s="99"/>
      <c r="F168" s="99"/>
      <c r="G168" s="99"/>
      <c r="H168" s="99"/>
      <c r="I168" s="99"/>
      <c r="J168" s="99"/>
      <c r="K168" s="99"/>
      <c r="L168" s="99"/>
      <c r="M168" s="99"/>
      <c r="N168" s="99"/>
      <c r="O168" s="99"/>
      <c r="P168" s="99"/>
      <c r="Q168" s="99"/>
      <c r="R168" s="99"/>
      <c r="S168" s="99"/>
      <c r="T168" s="99"/>
      <c r="U168" s="99"/>
      <c r="V168" s="99"/>
      <c r="W168" s="99"/>
      <c r="X168" s="99"/>
      <c r="Y168" s="99"/>
      <c r="Z168" s="66"/>
    </row>
    <row r="169" spans="1:26" ht="12.75" customHeight="1" x14ac:dyDescent="0.2">
      <c r="A169" s="118"/>
      <c r="B169" s="118"/>
      <c r="C169" s="99"/>
      <c r="D169" s="119"/>
      <c r="E169" s="99"/>
      <c r="F169" s="99"/>
      <c r="G169" s="99"/>
      <c r="H169" s="99"/>
      <c r="I169" s="99"/>
      <c r="J169" s="99"/>
      <c r="K169" s="99"/>
      <c r="L169" s="99"/>
      <c r="M169" s="99"/>
      <c r="N169" s="99"/>
      <c r="O169" s="99"/>
      <c r="P169" s="99"/>
      <c r="Q169" s="99"/>
      <c r="R169" s="99"/>
      <c r="S169" s="99"/>
      <c r="T169" s="99"/>
      <c r="U169" s="99"/>
      <c r="V169" s="99"/>
      <c r="W169" s="99"/>
      <c r="X169" s="99"/>
      <c r="Y169" s="99"/>
      <c r="Z169" s="66"/>
    </row>
    <row r="170" spans="1:26" ht="12.75" customHeight="1" x14ac:dyDescent="0.2">
      <c r="A170" s="118"/>
      <c r="B170" s="118"/>
      <c r="C170" s="99"/>
      <c r="D170" s="119"/>
      <c r="E170" s="99"/>
      <c r="F170" s="99"/>
      <c r="G170" s="99"/>
      <c r="H170" s="99"/>
      <c r="I170" s="99"/>
      <c r="J170" s="99"/>
      <c r="K170" s="99"/>
      <c r="L170" s="99"/>
      <c r="M170" s="99"/>
      <c r="N170" s="99"/>
      <c r="O170" s="99"/>
      <c r="P170" s="99"/>
      <c r="Q170" s="99"/>
      <c r="R170" s="99"/>
      <c r="S170" s="99"/>
      <c r="T170" s="99"/>
      <c r="U170" s="99"/>
      <c r="V170" s="99"/>
      <c r="W170" s="99"/>
      <c r="X170" s="99"/>
      <c r="Y170" s="99"/>
      <c r="Z170" s="66"/>
    </row>
    <row r="171" spans="1:26" ht="12.75" customHeight="1" x14ac:dyDescent="0.2">
      <c r="A171" s="118"/>
      <c r="B171" s="118"/>
      <c r="C171" s="99"/>
      <c r="D171" s="119"/>
      <c r="E171" s="99"/>
      <c r="F171" s="99"/>
      <c r="G171" s="99"/>
      <c r="H171" s="99"/>
      <c r="I171" s="99"/>
      <c r="J171" s="99"/>
      <c r="K171" s="99"/>
      <c r="L171" s="99"/>
      <c r="M171" s="99"/>
      <c r="N171" s="99"/>
      <c r="O171" s="99"/>
      <c r="P171" s="99"/>
      <c r="Q171" s="99"/>
      <c r="R171" s="99"/>
      <c r="S171" s="99"/>
      <c r="T171" s="99"/>
      <c r="U171" s="99"/>
      <c r="V171" s="99"/>
      <c r="W171" s="99"/>
      <c r="X171" s="99"/>
      <c r="Y171" s="99"/>
      <c r="Z171" s="66"/>
    </row>
    <row r="172" spans="1:26" ht="12.75" customHeight="1" x14ac:dyDescent="0.2">
      <c r="A172" s="118"/>
      <c r="B172" s="118"/>
      <c r="C172" s="99"/>
      <c r="D172" s="119"/>
      <c r="E172" s="99"/>
      <c r="F172" s="99"/>
      <c r="G172" s="99"/>
      <c r="H172" s="99"/>
      <c r="I172" s="99"/>
      <c r="J172" s="99"/>
      <c r="K172" s="99"/>
      <c r="L172" s="99"/>
      <c r="M172" s="99"/>
      <c r="N172" s="99"/>
      <c r="O172" s="99"/>
      <c r="P172" s="99"/>
      <c r="Q172" s="99"/>
      <c r="R172" s="99"/>
      <c r="S172" s="99"/>
      <c r="T172" s="99"/>
      <c r="U172" s="99"/>
      <c r="V172" s="99"/>
      <c r="W172" s="99"/>
      <c r="X172" s="99"/>
      <c r="Y172" s="99"/>
      <c r="Z172" s="66"/>
    </row>
    <row r="173" spans="1:26" ht="12.75" customHeight="1" x14ac:dyDescent="0.2">
      <c r="A173" s="118"/>
      <c r="B173" s="118"/>
      <c r="C173" s="99"/>
      <c r="D173" s="119"/>
      <c r="E173" s="99"/>
      <c r="F173" s="99"/>
      <c r="G173" s="99"/>
      <c r="H173" s="99"/>
      <c r="I173" s="99"/>
      <c r="J173" s="99"/>
      <c r="K173" s="99"/>
      <c r="L173" s="99"/>
      <c r="M173" s="99"/>
      <c r="N173" s="99"/>
      <c r="O173" s="99"/>
      <c r="P173" s="99"/>
      <c r="Q173" s="99"/>
      <c r="R173" s="99"/>
      <c r="S173" s="99"/>
      <c r="T173" s="99"/>
      <c r="U173" s="99"/>
      <c r="V173" s="99"/>
      <c r="W173" s="99"/>
      <c r="X173" s="99"/>
      <c r="Y173" s="99"/>
      <c r="Z173" s="66"/>
    </row>
    <row r="174" spans="1:26" ht="12.75" customHeight="1" x14ac:dyDescent="0.2">
      <c r="A174" s="118"/>
      <c r="B174" s="118"/>
      <c r="C174" s="99"/>
      <c r="D174" s="119"/>
      <c r="E174" s="99"/>
      <c r="F174" s="99"/>
      <c r="G174" s="99"/>
      <c r="H174" s="99"/>
      <c r="I174" s="99"/>
      <c r="J174" s="99"/>
      <c r="K174" s="99"/>
      <c r="L174" s="99"/>
      <c r="M174" s="99"/>
      <c r="N174" s="99"/>
      <c r="O174" s="99"/>
      <c r="P174" s="99"/>
      <c r="Q174" s="99"/>
      <c r="R174" s="99"/>
      <c r="S174" s="99"/>
      <c r="T174" s="99"/>
      <c r="U174" s="99"/>
      <c r="V174" s="99"/>
      <c r="W174" s="99"/>
      <c r="X174" s="99"/>
      <c r="Y174" s="99"/>
      <c r="Z174" s="66"/>
    </row>
    <row r="175" spans="1:26" ht="12.75" customHeight="1" x14ac:dyDescent="0.2">
      <c r="A175" s="118"/>
      <c r="B175" s="118"/>
      <c r="C175" s="99"/>
      <c r="D175" s="119"/>
      <c r="E175" s="99"/>
      <c r="F175" s="99"/>
      <c r="G175" s="99"/>
      <c r="H175" s="99"/>
      <c r="I175" s="99"/>
      <c r="J175" s="99"/>
      <c r="K175" s="99"/>
      <c r="L175" s="99"/>
      <c r="M175" s="99"/>
      <c r="N175" s="99"/>
      <c r="O175" s="99"/>
      <c r="P175" s="99"/>
      <c r="Q175" s="99"/>
      <c r="R175" s="99"/>
      <c r="S175" s="99"/>
      <c r="T175" s="99"/>
      <c r="U175" s="99"/>
      <c r="V175" s="99"/>
      <c r="W175" s="99"/>
      <c r="X175" s="99"/>
      <c r="Y175" s="99"/>
      <c r="Z175" s="66"/>
    </row>
    <row r="176" spans="1:26" ht="12.75" customHeight="1" x14ac:dyDescent="0.2">
      <c r="A176" s="118"/>
      <c r="B176" s="118"/>
      <c r="C176" s="99"/>
      <c r="D176" s="119"/>
      <c r="E176" s="99"/>
      <c r="F176" s="99"/>
      <c r="G176" s="99"/>
      <c r="H176" s="99"/>
      <c r="I176" s="99"/>
      <c r="J176" s="99"/>
      <c r="K176" s="99"/>
      <c r="L176" s="99"/>
      <c r="M176" s="99"/>
      <c r="N176" s="99"/>
      <c r="O176" s="99"/>
      <c r="P176" s="99"/>
      <c r="Q176" s="99"/>
      <c r="R176" s="99"/>
      <c r="S176" s="99"/>
      <c r="T176" s="99"/>
      <c r="U176" s="99"/>
      <c r="V176" s="99"/>
      <c r="W176" s="99"/>
      <c r="X176" s="99"/>
      <c r="Y176" s="99"/>
      <c r="Z176" s="66"/>
    </row>
    <row r="177" spans="1:26" ht="12.75" customHeight="1" x14ac:dyDescent="0.2">
      <c r="A177" s="118"/>
      <c r="B177" s="118"/>
      <c r="C177" s="99"/>
      <c r="D177" s="119"/>
      <c r="E177" s="99"/>
      <c r="F177" s="99"/>
      <c r="G177" s="99"/>
      <c r="H177" s="99"/>
      <c r="I177" s="99"/>
      <c r="J177" s="99"/>
      <c r="K177" s="99"/>
      <c r="L177" s="99"/>
      <c r="M177" s="99"/>
      <c r="N177" s="99"/>
      <c r="O177" s="99"/>
      <c r="P177" s="99"/>
      <c r="Q177" s="99"/>
      <c r="R177" s="99"/>
      <c r="S177" s="99"/>
      <c r="T177" s="99"/>
      <c r="U177" s="99"/>
      <c r="V177" s="99"/>
      <c r="W177" s="99"/>
      <c r="X177" s="99"/>
      <c r="Y177" s="99"/>
      <c r="Z177" s="66"/>
    </row>
    <row r="178" spans="1:26" ht="12.75" customHeight="1" x14ac:dyDescent="0.2">
      <c r="A178" s="118"/>
      <c r="B178" s="118"/>
      <c r="C178" s="99"/>
      <c r="D178" s="119"/>
      <c r="E178" s="99"/>
      <c r="F178" s="99"/>
      <c r="G178" s="99"/>
      <c r="H178" s="99"/>
      <c r="I178" s="99"/>
      <c r="J178" s="99"/>
      <c r="K178" s="99"/>
      <c r="L178" s="99"/>
      <c r="M178" s="99"/>
      <c r="N178" s="99"/>
      <c r="O178" s="99"/>
      <c r="P178" s="99"/>
      <c r="Q178" s="99"/>
      <c r="R178" s="99"/>
      <c r="S178" s="99"/>
      <c r="T178" s="99"/>
      <c r="U178" s="99"/>
      <c r="V178" s="99"/>
      <c r="W178" s="99"/>
      <c r="X178" s="99"/>
      <c r="Y178" s="99"/>
      <c r="Z178" s="66"/>
    </row>
    <row r="179" spans="1:26" ht="12.75" customHeight="1" x14ac:dyDescent="0.2">
      <c r="A179" s="118"/>
      <c r="B179" s="118"/>
      <c r="C179" s="99"/>
      <c r="D179" s="119"/>
      <c r="E179" s="99"/>
      <c r="F179" s="99"/>
      <c r="G179" s="99"/>
      <c r="H179" s="99"/>
      <c r="I179" s="99"/>
      <c r="J179" s="99"/>
      <c r="K179" s="99"/>
      <c r="L179" s="99"/>
      <c r="M179" s="99"/>
      <c r="N179" s="99"/>
      <c r="O179" s="99"/>
      <c r="P179" s="99"/>
      <c r="Q179" s="99"/>
      <c r="R179" s="99"/>
      <c r="S179" s="99"/>
      <c r="T179" s="99"/>
      <c r="U179" s="99"/>
      <c r="V179" s="99"/>
      <c r="W179" s="99"/>
      <c r="X179" s="99"/>
      <c r="Y179" s="99"/>
      <c r="Z179" s="66"/>
    </row>
    <row r="180" spans="1:26" ht="12.75" customHeight="1" x14ac:dyDescent="0.2">
      <c r="A180" s="118"/>
      <c r="B180" s="118"/>
      <c r="C180" s="99"/>
      <c r="D180" s="119"/>
      <c r="E180" s="99"/>
      <c r="F180" s="99"/>
      <c r="G180" s="99"/>
      <c r="H180" s="99"/>
      <c r="I180" s="99"/>
      <c r="J180" s="99"/>
      <c r="K180" s="99"/>
      <c r="L180" s="99"/>
      <c r="M180" s="99"/>
      <c r="N180" s="99"/>
      <c r="O180" s="99"/>
      <c r="P180" s="99"/>
      <c r="Q180" s="99"/>
      <c r="R180" s="99"/>
      <c r="S180" s="99"/>
      <c r="T180" s="99"/>
      <c r="U180" s="99"/>
      <c r="V180" s="99"/>
      <c r="W180" s="99"/>
      <c r="X180" s="99"/>
      <c r="Y180" s="99"/>
      <c r="Z180" s="66"/>
    </row>
    <row r="181" spans="1:26" ht="12.75" customHeight="1" x14ac:dyDescent="0.2">
      <c r="A181" s="118"/>
      <c r="B181" s="118"/>
      <c r="C181" s="99"/>
      <c r="D181" s="119"/>
      <c r="E181" s="99"/>
      <c r="F181" s="99"/>
      <c r="G181" s="99"/>
      <c r="H181" s="99"/>
      <c r="I181" s="99"/>
      <c r="J181" s="99"/>
      <c r="K181" s="99"/>
      <c r="L181" s="99"/>
      <c r="M181" s="99"/>
      <c r="N181" s="99"/>
      <c r="O181" s="99"/>
      <c r="P181" s="99"/>
      <c r="Q181" s="99"/>
      <c r="R181" s="99"/>
      <c r="S181" s="99"/>
      <c r="T181" s="99"/>
      <c r="U181" s="99"/>
      <c r="V181" s="99"/>
      <c r="W181" s="99"/>
      <c r="X181" s="99"/>
      <c r="Y181" s="99"/>
      <c r="Z181" s="66"/>
    </row>
    <row r="182" spans="1:26" ht="12.75" customHeight="1" x14ac:dyDescent="0.2">
      <c r="A182" s="118"/>
      <c r="B182" s="118"/>
      <c r="C182" s="99"/>
      <c r="D182" s="119"/>
      <c r="E182" s="99"/>
      <c r="F182" s="99"/>
      <c r="G182" s="99"/>
      <c r="H182" s="99"/>
      <c r="I182" s="99"/>
      <c r="J182" s="99"/>
      <c r="K182" s="99"/>
      <c r="L182" s="99"/>
      <c r="M182" s="99"/>
      <c r="N182" s="99"/>
      <c r="O182" s="99"/>
      <c r="P182" s="99"/>
      <c r="Q182" s="99"/>
      <c r="R182" s="99"/>
      <c r="S182" s="99"/>
      <c r="T182" s="99"/>
      <c r="U182" s="99"/>
      <c r="V182" s="99"/>
      <c r="W182" s="99"/>
      <c r="X182" s="99"/>
      <c r="Y182" s="99"/>
      <c r="Z182" s="66"/>
    </row>
    <row r="183" spans="1:26" ht="12.75" customHeight="1" x14ac:dyDescent="0.2">
      <c r="A183" s="118"/>
      <c r="B183" s="118"/>
      <c r="C183" s="99"/>
      <c r="D183" s="119"/>
      <c r="E183" s="99"/>
      <c r="F183" s="99"/>
      <c r="G183" s="99"/>
      <c r="H183" s="99"/>
      <c r="I183" s="99"/>
      <c r="J183" s="99"/>
      <c r="K183" s="99"/>
      <c r="L183" s="99"/>
      <c r="M183" s="99"/>
      <c r="N183" s="99"/>
      <c r="O183" s="99"/>
      <c r="P183" s="99"/>
      <c r="Q183" s="99"/>
      <c r="R183" s="99"/>
      <c r="S183" s="99"/>
      <c r="T183" s="99"/>
      <c r="U183" s="99"/>
      <c r="V183" s="99"/>
      <c r="W183" s="99"/>
      <c r="X183" s="99"/>
      <c r="Y183" s="99"/>
      <c r="Z183" s="66"/>
    </row>
    <row r="184" spans="1:26" ht="12.75" customHeight="1" x14ac:dyDescent="0.2">
      <c r="A184" s="118"/>
      <c r="B184" s="118"/>
      <c r="C184" s="99"/>
      <c r="D184" s="119"/>
      <c r="E184" s="99"/>
      <c r="F184" s="99"/>
      <c r="G184" s="99"/>
      <c r="H184" s="99"/>
      <c r="I184" s="99"/>
      <c r="J184" s="99"/>
      <c r="K184" s="99"/>
      <c r="L184" s="99"/>
      <c r="M184" s="99"/>
      <c r="N184" s="99"/>
      <c r="O184" s="99"/>
      <c r="P184" s="99"/>
      <c r="Q184" s="99"/>
      <c r="R184" s="99"/>
      <c r="S184" s="99"/>
      <c r="T184" s="99"/>
      <c r="U184" s="99"/>
      <c r="V184" s="99"/>
      <c r="W184" s="99"/>
      <c r="X184" s="99"/>
      <c r="Y184" s="99"/>
      <c r="Z184" s="66"/>
    </row>
    <row r="185" spans="1:26" ht="12.75" customHeight="1" x14ac:dyDescent="0.2">
      <c r="A185" s="118"/>
      <c r="B185" s="118"/>
      <c r="C185" s="99"/>
      <c r="D185" s="119"/>
      <c r="E185" s="99"/>
      <c r="F185" s="99"/>
      <c r="G185" s="99"/>
      <c r="H185" s="99"/>
      <c r="I185" s="99"/>
      <c r="J185" s="99"/>
      <c r="K185" s="99"/>
      <c r="L185" s="99"/>
      <c r="M185" s="99"/>
      <c r="N185" s="99"/>
      <c r="O185" s="99"/>
      <c r="P185" s="99"/>
      <c r="Q185" s="99"/>
      <c r="R185" s="99"/>
      <c r="S185" s="99"/>
      <c r="T185" s="99"/>
      <c r="U185" s="99"/>
      <c r="V185" s="99"/>
      <c r="W185" s="99"/>
      <c r="X185" s="99"/>
      <c r="Y185" s="99"/>
      <c r="Z185" s="66"/>
    </row>
    <row r="186" spans="1:26" ht="12.75" customHeight="1" x14ac:dyDescent="0.2">
      <c r="A186" s="118"/>
      <c r="B186" s="118"/>
      <c r="C186" s="99"/>
      <c r="D186" s="119"/>
      <c r="E186" s="99"/>
      <c r="F186" s="99"/>
      <c r="G186" s="99"/>
      <c r="H186" s="99"/>
      <c r="I186" s="99"/>
      <c r="J186" s="99"/>
      <c r="K186" s="99"/>
      <c r="L186" s="99"/>
      <c r="M186" s="99"/>
      <c r="N186" s="99"/>
      <c r="O186" s="99"/>
      <c r="P186" s="99"/>
      <c r="Q186" s="99"/>
      <c r="R186" s="99"/>
      <c r="S186" s="99"/>
      <c r="T186" s="99"/>
      <c r="U186" s="99"/>
      <c r="V186" s="99"/>
      <c r="W186" s="99"/>
      <c r="X186" s="99"/>
      <c r="Y186" s="99"/>
      <c r="Z186" s="66"/>
    </row>
    <row r="187" spans="1:26" ht="12.75" customHeight="1" x14ac:dyDescent="0.2">
      <c r="A187" s="118"/>
      <c r="B187" s="118"/>
      <c r="C187" s="99"/>
      <c r="D187" s="119"/>
      <c r="E187" s="99"/>
      <c r="F187" s="99"/>
      <c r="G187" s="99"/>
      <c r="H187" s="99"/>
      <c r="I187" s="99"/>
      <c r="J187" s="99"/>
      <c r="K187" s="99"/>
      <c r="L187" s="99"/>
      <c r="M187" s="99"/>
      <c r="N187" s="99"/>
      <c r="O187" s="99"/>
      <c r="P187" s="99"/>
      <c r="Q187" s="99"/>
      <c r="R187" s="99"/>
      <c r="S187" s="99"/>
      <c r="T187" s="99"/>
      <c r="U187" s="99"/>
      <c r="V187" s="99"/>
      <c r="W187" s="99"/>
      <c r="X187" s="99"/>
      <c r="Y187" s="99"/>
      <c r="Z187" s="66"/>
    </row>
    <row r="188" spans="1:26" ht="12.75" customHeight="1" x14ac:dyDescent="0.2">
      <c r="A188" s="118"/>
      <c r="B188" s="118"/>
      <c r="C188" s="99"/>
      <c r="D188" s="119"/>
      <c r="E188" s="99"/>
      <c r="F188" s="99"/>
      <c r="G188" s="99"/>
      <c r="H188" s="99"/>
      <c r="I188" s="99"/>
      <c r="J188" s="99"/>
      <c r="K188" s="99"/>
      <c r="L188" s="99"/>
      <c r="M188" s="99"/>
      <c r="N188" s="99"/>
      <c r="O188" s="99"/>
      <c r="P188" s="99"/>
      <c r="Q188" s="99"/>
      <c r="R188" s="99"/>
      <c r="S188" s="99"/>
      <c r="T188" s="99"/>
      <c r="U188" s="99"/>
      <c r="V188" s="99"/>
      <c r="W188" s="99"/>
      <c r="X188" s="99"/>
      <c r="Y188" s="99"/>
      <c r="Z188" s="66"/>
    </row>
    <row r="189" spans="1:26" ht="12.75" customHeight="1" x14ac:dyDescent="0.2">
      <c r="A189" s="118"/>
      <c r="B189" s="118"/>
      <c r="C189" s="99"/>
      <c r="D189" s="119"/>
      <c r="E189" s="99"/>
      <c r="F189" s="99"/>
      <c r="G189" s="99"/>
      <c r="H189" s="99"/>
      <c r="I189" s="99"/>
      <c r="J189" s="99"/>
      <c r="K189" s="99"/>
      <c r="L189" s="99"/>
      <c r="M189" s="99"/>
      <c r="N189" s="99"/>
      <c r="O189" s="99"/>
      <c r="P189" s="99"/>
      <c r="Q189" s="99"/>
      <c r="R189" s="99"/>
      <c r="S189" s="99"/>
      <c r="T189" s="99"/>
      <c r="U189" s="99"/>
      <c r="V189" s="99"/>
      <c r="W189" s="99"/>
      <c r="X189" s="99"/>
      <c r="Y189" s="99"/>
      <c r="Z189" s="66"/>
    </row>
    <row r="190" spans="1:26" ht="12.75" customHeight="1" x14ac:dyDescent="0.2">
      <c r="A190" s="118"/>
      <c r="B190" s="118"/>
      <c r="C190" s="99"/>
      <c r="D190" s="119"/>
      <c r="E190" s="99"/>
      <c r="F190" s="99"/>
      <c r="G190" s="99"/>
      <c r="H190" s="99"/>
      <c r="I190" s="99"/>
      <c r="J190" s="99"/>
      <c r="K190" s="99"/>
      <c r="L190" s="99"/>
      <c r="M190" s="99"/>
      <c r="N190" s="99"/>
      <c r="O190" s="99"/>
      <c r="P190" s="99"/>
      <c r="Q190" s="99"/>
      <c r="R190" s="99"/>
      <c r="S190" s="99"/>
      <c r="T190" s="99"/>
      <c r="U190" s="99"/>
      <c r="V190" s="99"/>
      <c r="W190" s="99"/>
      <c r="X190" s="99"/>
      <c r="Y190" s="99"/>
      <c r="Z190" s="66"/>
    </row>
    <row r="191" spans="1:26" ht="12.75" customHeight="1" x14ac:dyDescent="0.2">
      <c r="A191" s="118"/>
      <c r="B191" s="118"/>
      <c r="C191" s="99"/>
      <c r="D191" s="119"/>
      <c r="E191" s="99"/>
      <c r="F191" s="99"/>
      <c r="G191" s="99"/>
      <c r="H191" s="99"/>
      <c r="I191" s="99"/>
      <c r="J191" s="99"/>
      <c r="K191" s="99"/>
      <c r="L191" s="99"/>
      <c r="M191" s="99"/>
      <c r="N191" s="99"/>
      <c r="O191" s="99"/>
      <c r="P191" s="99"/>
      <c r="Q191" s="99"/>
      <c r="R191" s="99"/>
      <c r="S191" s="99"/>
      <c r="T191" s="99"/>
      <c r="U191" s="99"/>
      <c r="V191" s="99"/>
      <c r="W191" s="99"/>
      <c r="X191" s="99"/>
      <c r="Y191" s="99"/>
      <c r="Z191" s="66"/>
    </row>
    <row r="192" spans="1:26" ht="12.75" customHeight="1" x14ac:dyDescent="0.2">
      <c r="A192" s="118"/>
      <c r="B192" s="118"/>
      <c r="C192" s="99"/>
      <c r="D192" s="119"/>
      <c r="E192" s="99"/>
      <c r="F192" s="99"/>
      <c r="G192" s="99"/>
      <c r="H192" s="99"/>
      <c r="I192" s="99"/>
      <c r="J192" s="99"/>
      <c r="K192" s="99"/>
      <c r="L192" s="99"/>
      <c r="M192" s="99"/>
      <c r="N192" s="99"/>
      <c r="O192" s="99"/>
      <c r="P192" s="99"/>
      <c r="Q192" s="99"/>
      <c r="R192" s="99"/>
      <c r="S192" s="99"/>
      <c r="T192" s="99"/>
      <c r="U192" s="99"/>
      <c r="V192" s="99"/>
      <c r="W192" s="99"/>
      <c r="X192" s="99"/>
      <c r="Y192" s="99"/>
      <c r="Z192" s="66"/>
    </row>
    <row r="193" spans="1:26" ht="12.75" customHeight="1" x14ac:dyDescent="0.2">
      <c r="A193" s="118"/>
      <c r="B193" s="118"/>
      <c r="C193" s="99"/>
      <c r="D193" s="119"/>
      <c r="E193" s="99"/>
      <c r="F193" s="99"/>
      <c r="G193" s="99"/>
      <c r="H193" s="99"/>
      <c r="I193" s="99"/>
      <c r="J193" s="99"/>
      <c r="K193" s="99"/>
      <c r="L193" s="99"/>
      <c r="M193" s="99"/>
      <c r="N193" s="99"/>
      <c r="O193" s="99"/>
      <c r="P193" s="99"/>
      <c r="Q193" s="99"/>
      <c r="R193" s="99"/>
      <c r="S193" s="99"/>
      <c r="T193" s="99"/>
      <c r="U193" s="99"/>
      <c r="V193" s="99"/>
      <c r="W193" s="99"/>
      <c r="X193" s="99"/>
      <c r="Y193" s="99"/>
      <c r="Z193" s="66"/>
    </row>
    <row r="194" spans="1:26" ht="12.75" customHeight="1" x14ac:dyDescent="0.2">
      <c r="A194" s="118"/>
      <c r="B194" s="118"/>
      <c r="C194" s="99"/>
      <c r="D194" s="119"/>
      <c r="E194" s="99"/>
      <c r="F194" s="99"/>
      <c r="G194" s="99"/>
      <c r="H194" s="99"/>
      <c r="I194" s="99"/>
      <c r="J194" s="99"/>
      <c r="K194" s="99"/>
      <c r="L194" s="99"/>
      <c r="M194" s="99"/>
      <c r="N194" s="99"/>
      <c r="O194" s="99"/>
      <c r="P194" s="99"/>
      <c r="Q194" s="99"/>
      <c r="R194" s="99"/>
      <c r="S194" s="99"/>
      <c r="T194" s="99"/>
      <c r="U194" s="99"/>
      <c r="V194" s="99"/>
      <c r="W194" s="99"/>
      <c r="X194" s="99"/>
      <c r="Y194" s="99"/>
      <c r="Z194" s="66"/>
    </row>
    <row r="195" spans="1:26" ht="12.75" customHeight="1" x14ac:dyDescent="0.2">
      <c r="A195" s="118"/>
      <c r="B195" s="118"/>
      <c r="C195" s="99"/>
      <c r="D195" s="119"/>
      <c r="E195" s="99"/>
      <c r="F195" s="99"/>
      <c r="G195" s="99"/>
      <c r="H195" s="99"/>
      <c r="I195" s="99"/>
      <c r="J195" s="99"/>
      <c r="K195" s="99"/>
      <c r="L195" s="99"/>
      <c r="M195" s="99"/>
      <c r="N195" s="99"/>
      <c r="O195" s="99"/>
      <c r="P195" s="99"/>
      <c r="Q195" s="99"/>
      <c r="R195" s="99"/>
      <c r="S195" s="99"/>
      <c r="T195" s="99"/>
      <c r="U195" s="99"/>
      <c r="V195" s="99"/>
      <c r="W195" s="99"/>
      <c r="X195" s="99"/>
      <c r="Y195" s="99"/>
      <c r="Z195" s="66"/>
    </row>
    <row r="196" spans="1:26" ht="12.75" customHeight="1" x14ac:dyDescent="0.2">
      <c r="A196" s="118"/>
      <c r="B196" s="118"/>
      <c r="C196" s="99"/>
      <c r="D196" s="119"/>
      <c r="E196" s="99"/>
      <c r="F196" s="99"/>
      <c r="G196" s="99"/>
      <c r="H196" s="99"/>
      <c r="I196" s="99"/>
      <c r="J196" s="99"/>
      <c r="K196" s="99"/>
      <c r="L196" s="99"/>
      <c r="M196" s="99"/>
      <c r="N196" s="99"/>
      <c r="O196" s="99"/>
      <c r="P196" s="99"/>
      <c r="Q196" s="99"/>
      <c r="R196" s="99"/>
      <c r="S196" s="99"/>
      <c r="T196" s="99"/>
      <c r="U196" s="99"/>
      <c r="V196" s="99"/>
      <c r="W196" s="99"/>
      <c r="X196" s="99"/>
      <c r="Y196" s="99"/>
      <c r="Z196" s="66"/>
    </row>
    <row r="197" spans="1:26" ht="12.75" customHeight="1" x14ac:dyDescent="0.2">
      <c r="A197" s="118"/>
      <c r="B197" s="118"/>
      <c r="C197" s="99"/>
      <c r="D197" s="119"/>
      <c r="E197" s="99"/>
      <c r="F197" s="99"/>
      <c r="G197" s="99"/>
      <c r="H197" s="99"/>
      <c r="I197" s="99"/>
      <c r="J197" s="99"/>
      <c r="K197" s="99"/>
      <c r="L197" s="99"/>
      <c r="M197" s="99"/>
      <c r="N197" s="99"/>
      <c r="O197" s="99"/>
      <c r="P197" s="99"/>
      <c r="Q197" s="99"/>
      <c r="R197" s="99"/>
      <c r="S197" s="99"/>
      <c r="T197" s="99"/>
      <c r="U197" s="99"/>
      <c r="V197" s="99"/>
      <c r="W197" s="99"/>
      <c r="X197" s="99"/>
      <c r="Y197" s="99"/>
      <c r="Z197" s="66"/>
    </row>
    <row r="198" spans="1:26" ht="12.75" customHeight="1" x14ac:dyDescent="0.2">
      <c r="A198" s="118"/>
      <c r="B198" s="118"/>
      <c r="C198" s="99"/>
      <c r="D198" s="119"/>
      <c r="E198" s="99"/>
      <c r="F198" s="99"/>
      <c r="G198" s="99"/>
      <c r="H198" s="99"/>
      <c r="I198" s="99"/>
      <c r="J198" s="99"/>
      <c r="K198" s="99"/>
      <c r="L198" s="99"/>
      <c r="M198" s="99"/>
      <c r="N198" s="99"/>
      <c r="O198" s="99"/>
      <c r="P198" s="99"/>
      <c r="Q198" s="99"/>
      <c r="R198" s="99"/>
      <c r="S198" s="99"/>
      <c r="T198" s="99"/>
      <c r="U198" s="99"/>
      <c r="V198" s="99"/>
      <c r="W198" s="99"/>
      <c r="X198" s="99"/>
      <c r="Y198" s="99"/>
      <c r="Z198" s="66"/>
    </row>
    <row r="199" spans="1:26" ht="12.75" customHeight="1" x14ac:dyDescent="0.2">
      <c r="A199" s="118"/>
      <c r="B199" s="118"/>
      <c r="C199" s="99"/>
      <c r="D199" s="119"/>
      <c r="E199" s="99"/>
      <c r="F199" s="99"/>
      <c r="G199" s="99"/>
      <c r="H199" s="99"/>
      <c r="I199" s="99"/>
      <c r="J199" s="99"/>
      <c r="K199" s="99"/>
      <c r="L199" s="99"/>
      <c r="M199" s="99"/>
      <c r="N199" s="99"/>
      <c r="O199" s="99"/>
      <c r="P199" s="99"/>
      <c r="Q199" s="99"/>
      <c r="R199" s="99"/>
      <c r="S199" s="99"/>
      <c r="T199" s="99"/>
      <c r="U199" s="99"/>
      <c r="V199" s="99"/>
      <c r="W199" s="99"/>
      <c r="X199" s="99"/>
      <c r="Y199" s="99"/>
      <c r="Z199" s="66"/>
    </row>
    <row r="200" spans="1:26" ht="12.75" customHeight="1" x14ac:dyDescent="0.2">
      <c r="A200" s="118"/>
      <c r="B200" s="118"/>
      <c r="C200" s="99"/>
      <c r="D200" s="119"/>
      <c r="E200" s="99"/>
      <c r="F200" s="99"/>
      <c r="G200" s="99"/>
      <c r="H200" s="99"/>
      <c r="I200" s="99"/>
      <c r="J200" s="99"/>
      <c r="K200" s="99"/>
      <c r="L200" s="99"/>
      <c r="M200" s="99"/>
      <c r="N200" s="99"/>
      <c r="O200" s="99"/>
      <c r="P200" s="99"/>
      <c r="Q200" s="99"/>
      <c r="R200" s="99"/>
      <c r="S200" s="99"/>
      <c r="T200" s="99"/>
      <c r="U200" s="99"/>
      <c r="V200" s="99"/>
      <c r="W200" s="99"/>
      <c r="X200" s="99"/>
      <c r="Y200" s="99"/>
      <c r="Z200" s="66"/>
    </row>
    <row r="201" spans="1:26" ht="12.75" customHeight="1" x14ac:dyDescent="0.2">
      <c r="A201" s="118"/>
      <c r="B201" s="118"/>
      <c r="C201" s="99"/>
      <c r="D201" s="119"/>
      <c r="E201" s="99"/>
      <c r="F201" s="99"/>
      <c r="G201" s="99"/>
      <c r="H201" s="99"/>
      <c r="I201" s="99"/>
      <c r="J201" s="99"/>
      <c r="K201" s="99"/>
      <c r="L201" s="99"/>
      <c r="M201" s="99"/>
      <c r="N201" s="99"/>
      <c r="O201" s="99"/>
      <c r="P201" s="99"/>
      <c r="Q201" s="99"/>
      <c r="R201" s="99"/>
      <c r="S201" s="99"/>
      <c r="T201" s="99"/>
      <c r="U201" s="99"/>
      <c r="V201" s="99"/>
      <c r="W201" s="99"/>
      <c r="X201" s="99"/>
      <c r="Y201" s="99"/>
      <c r="Z201" s="66"/>
    </row>
    <row r="202" spans="1:26" ht="12.75" customHeight="1" x14ac:dyDescent="0.2">
      <c r="A202" s="118"/>
      <c r="B202" s="118"/>
      <c r="C202" s="99"/>
      <c r="D202" s="119"/>
      <c r="E202" s="99"/>
      <c r="F202" s="99"/>
      <c r="G202" s="99"/>
      <c r="H202" s="99"/>
      <c r="I202" s="99"/>
      <c r="J202" s="99"/>
      <c r="K202" s="99"/>
      <c r="L202" s="99"/>
      <c r="M202" s="99"/>
      <c r="N202" s="99"/>
      <c r="O202" s="99"/>
      <c r="P202" s="99"/>
      <c r="Q202" s="99"/>
      <c r="R202" s="99"/>
      <c r="S202" s="99"/>
      <c r="T202" s="99"/>
      <c r="U202" s="99"/>
      <c r="V202" s="99"/>
      <c r="W202" s="99"/>
      <c r="X202" s="99"/>
      <c r="Y202" s="99"/>
      <c r="Z202" s="66"/>
    </row>
    <row r="203" spans="1:26" ht="12.75" customHeight="1" x14ac:dyDescent="0.2">
      <c r="A203" s="118"/>
      <c r="B203" s="118"/>
      <c r="C203" s="99"/>
      <c r="D203" s="119"/>
      <c r="E203" s="99"/>
      <c r="F203" s="99"/>
      <c r="G203" s="99"/>
      <c r="H203" s="99"/>
      <c r="I203" s="99"/>
      <c r="J203" s="99"/>
      <c r="K203" s="99"/>
      <c r="L203" s="99"/>
      <c r="M203" s="99"/>
      <c r="N203" s="99"/>
      <c r="O203" s="99"/>
      <c r="P203" s="99"/>
      <c r="Q203" s="99"/>
      <c r="R203" s="99"/>
      <c r="S203" s="99"/>
      <c r="T203" s="99"/>
      <c r="U203" s="99"/>
      <c r="V203" s="99"/>
      <c r="W203" s="99"/>
      <c r="X203" s="99"/>
      <c r="Y203" s="99"/>
      <c r="Z203" s="66"/>
    </row>
    <row r="204" spans="1:26" ht="12.75" customHeight="1" x14ac:dyDescent="0.2">
      <c r="A204" s="118"/>
      <c r="B204" s="118"/>
      <c r="C204" s="99"/>
      <c r="D204" s="119"/>
      <c r="E204" s="99"/>
      <c r="F204" s="99"/>
      <c r="G204" s="99"/>
      <c r="H204" s="99"/>
      <c r="I204" s="99"/>
      <c r="J204" s="99"/>
      <c r="K204" s="99"/>
      <c r="L204" s="99"/>
      <c r="M204" s="99"/>
      <c r="N204" s="99"/>
      <c r="O204" s="99"/>
      <c r="P204" s="99"/>
      <c r="Q204" s="99"/>
      <c r="R204" s="99"/>
      <c r="S204" s="99"/>
      <c r="T204" s="99"/>
      <c r="U204" s="99"/>
      <c r="V204" s="99"/>
      <c r="W204" s="99"/>
      <c r="X204" s="99"/>
      <c r="Y204" s="99"/>
      <c r="Z204" s="66"/>
    </row>
    <row r="205" spans="1:26" ht="12.75" customHeight="1" x14ac:dyDescent="0.2">
      <c r="A205" s="118"/>
      <c r="B205" s="118"/>
      <c r="C205" s="99"/>
      <c r="D205" s="119"/>
      <c r="E205" s="99"/>
      <c r="F205" s="99"/>
      <c r="G205" s="99"/>
      <c r="H205" s="99"/>
      <c r="I205" s="99"/>
      <c r="J205" s="99"/>
      <c r="K205" s="99"/>
      <c r="L205" s="99"/>
      <c r="M205" s="99"/>
      <c r="N205" s="99"/>
      <c r="O205" s="99"/>
      <c r="P205" s="99"/>
      <c r="Q205" s="99"/>
      <c r="R205" s="99"/>
      <c r="S205" s="99"/>
      <c r="T205" s="99"/>
      <c r="U205" s="99"/>
      <c r="V205" s="99"/>
      <c r="W205" s="99"/>
      <c r="X205" s="99"/>
      <c r="Y205" s="99"/>
      <c r="Z205" s="66"/>
    </row>
    <row r="206" spans="1:26" ht="12.75" customHeight="1" x14ac:dyDescent="0.2">
      <c r="A206" s="118"/>
      <c r="B206" s="118"/>
      <c r="C206" s="99"/>
      <c r="D206" s="119"/>
      <c r="E206" s="99"/>
      <c r="F206" s="99"/>
      <c r="G206" s="99"/>
      <c r="H206" s="99"/>
      <c r="I206" s="99"/>
      <c r="J206" s="99"/>
      <c r="K206" s="99"/>
      <c r="L206" s="99"/>
      <c r="M206" s="99"/>
      <c r="N206" s="99"/>
      <c r="O206" s="99"/>
      <c r="P206" s="99"/>
      <c r="Q206" s="99"/>
      <c r="R206" s="99"/>
      <c r="S206" s="99"/>
      <c r="T206" s="99"/>
      <c r="U206" s="99"/>
      <c r="V206" s="99"/>
      <c r="W206" s="99"/>
      <c r="X206" s="99"/>
      <c r="Y206" s="99"/>
      <c r="Z206" s="66"/>
    </row>
    <row r="207" spans="1:26" ht="12.75" customHeight="1" x14ac:dyDescent="0.2">
      <c r="A207" s="118"/>
      <c r="B207" s="118"/>
      <c r="C207" s="99"/>
      <c r="D207" s="119"/>
      <c r="E207" s="99"/>
      <c r="F207" s="99"/>
      <c r="G207" s="99"/>
      <c r="H207" s="99"/>
      <c r="I207" s="99"/>
      <c r="J207" s="99"/>
      <c r="K207" s="99"/>
      <c r="L207" s="99"/>
      <c r="M207" s="99"/>
      <c r="N207" s="99"/>
      <c r="O207" s="99"/>
      <c r="P207" s="99"/>
      <c r="Q207" s="99"/>
      <c r="R207" s="99"/>
      <c r="S207" s="99"/>
      <c r="T207" s="99"/>
      <c r="U207" s="99"/>
      <c r="V207" s="99"/>
      <c r="W207" s="99"/>
      <c r="X207" s="99"/>
      <c r="Y207" s="99"/>
      <c r="Z207" s="66"/>
    </row>
    <row r="208" spans="1:26" ht="12.75" customHeight="1" x14ac:dyDescent="0.2">
      <c r="A208" s="118"/>
      <c r="B208" s="118"/>
      <c r="C208" s="99"/>
      <c r="D208" s="119"/>
      <c r="E208" s="99"/>
      <c r="F208" s="99"/>
      <c r="G208" s="99"/>
      <c r="H208" s="99"/>
      <c r="I208" s="99"/>
      <c r="J208" s="99"/>
      <c r="K208" s="99"/>
      <c r="L208" s="99"/>
      <c r="M208" s="99"/>
      <c r="N208" s="99"/>
      <c r="O208" s="99"/>
      <c r="P208" s="99"/>
      <c r="Q208" s="99"/>
      <c r="R208" s="99"/>
      <c r="S208" s="99"/>
      <c r="T208" s="99"/>
      <c r="U208" s="99"/>
      <c r="V208" s="99"/>
      <c r="W208" s="99"/>
      <c r="X208" s="99"/>
      <c r="Y208" s="99"/>
      <c r="Z208" s="66"/>
    </row>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sheetData>
  <mergeCells count="11">
    <mergeCell ref="A7:C7"/>
    <mergeCell ref="A8:C8"/>
    <mergeCell ref="C9:G9"/>
    <mergeCell ref="C27:F27"/>
    <mergeCell ref="A1:G1"/>
    <mergeCell ref="C2:D2"/>
    <mergeCell ref="F2:G2"/>
    <mergeCell ref="C3:G3"/>
    <mergeCell ref="A4:C4"/>
    <mergeCell ref="A5:C5"/>
    <mergeCell ref="A6:C6"/>
  </mergeCells>
  <pageMargins left="0.70866141732283472" right="0.70866141732283472" top="0.74803149606299213" bottom="0.74803149606299213" header="0" footer="0"/>
  <pageSetup paperSize="9" scale="44" fitToHeight="0" orientation="landscape" r:id="rId1"/>
  <headerFooter>
    <oddFooter>&amp;RPÁGINA &amp;P DE</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C00000"/>
    <pageSetUpPr fitToPage="1"/>
  </sheetPr>
  <dimension ref="A1:Z1000"/>
  <sheetViews>
    <sheetView showGridLines="0" workbookViewId="0">
      <selection activeCell="A3" sqref="A3:G19"/>
    </sheetView>
  </sheetViews>
  <sheetFormatPr defaultColWidth="12.5703125" defaultRowHeight="15" customHeight="1" outlineLevelRow="1" x14ac:dyDescent="0.2"/>
  <cols>
    <col min="1" max="1" width="13.85546875" customWidth="1"/>
    <col min="2" max="2" width="14" customWidth="1"/>
    <col min="3" max="3" width="88.28515625" customWidth="1"/>
    <col min="4" max="4" width="6.42578125" customWidth="1"/>
    <col min="5" max="5" width="10.5703125" customWidth="1"/>
    <col min="6" max="7" width="9.42578125" customWidth="1"/>
    <col min="8" max="8" width="2.85546875" customWidth="1"/>
    <col min="9" max="25" width="8" customWidth="1"/>
    <col min="26" max="26" width="14.42578125" customWidth="1"/>
  </cols>
  <sheetData>
    <row r="1" spans="1:26" ht="12.75" customHeight="1" x14ac:dyDescent="0.2">
      <c r="A1" s="396" t="s">
        <v>131</v>
      </c>
      <c r="B1" s="384"/>
      <c r="C1" s="384"/>
      <c r="D1" s="384"/>
      <c r="E1" s="384"/>
      <c r="F1" s="384"/>
      <c r="G1" s="385"/>
      <c r="H1" s="207"/>
      <c r="I1" s="208"/>
      <c r="J1" s="208"/>
      <c r="K1" s="208"/>
      <c r="L1" s="208"/>
      <c r="M1" s="208"/>
      <c r="N1" s="208"/>
      <c r="O1" s="208"/>
      <c r="P1" s="208"/>
      <c r="Q1" s="208"/>
      <c r="R1" s="208"/>
      <c r="S1" s="208"/>
      <c r="T1" s="208"/>
      <c r="U1" s="208"/>
      <c r="V1" s="208"/>
      <c r="W1" s="208"/>
      <c r="X1" s="208"/>
      <c r="Y1" s="208"/>
      <c r="Z1" s="185"/>
    </row>
    <row r="2" spans="1:26" ht="12.75" customHeight="1" x14ac:dyDescent="0.2">
      <c r="A2" s="186"/>
      <c r="B2" s="187"/>
      <c r="C2" s="397" t="str">
        <f>Resumo!$A$5</f>
        <v>DATA-BASE: SINAPI 05/2024, SABESP 05/2024 ( L.S.: 88,52% | B.D.I.: 26,98%),  Ata de Registro nº84/2024, cotação de mercado</v>
      </c>
      <c r="D2" s="372"/>
      <c r="E2" s="184"/>
      <c r="F2" s="452"/>
      <c r="G2" s="387"/>
      <c r="H2" s="184"/>
      <c r="I2" s="188"/>
      <c r="J2" s="184"/>
      <c r="K2" s="184"/>
      <c r="L2" s="184"/>
      <c r="M2" s="184"/>
      <c r="N2" s="184"/>
      <c r="O2" s="184"/>
      <c r="P2" s="184"/>
      <c r="Q2" s="184"/>
      <c r="R2" s="184"/>
      <c r="S2" s="184"/>
      <c r="T2" s="184"/>
      <c r="U2" s="184"/>
      <c r="V2" s="184"/>
      <c r="W2" s="184"/>
      <c r="X2" s="184"/>
      <c r="Y2" s="184"/>
      <c r="Z2" s="185"/>
    </row>
    <row r="3" spans="1:26" ht="12.75" customHeight="1" x14ac:dyDescent="0.2">
      <c r="A3" s="189" t="s">
        <v>226</v>
      </c>
      <c r="B3" s="190"/>
      <c r="C3" s="453" t="s">
        <v>227</v>
      </c>
      <c r="D3" s="400"/>
      <c r="E3" s="400"/>
      <c r="F3" s="400"/>
      <c r="G3" s="401"/>
      <c r="H3" s="34"/>
      <c r="I3" s="34"/>
      <c r="J3" s="34"/>
      <c r="K3" s="34"/>
      <c r="L3" s="34"/>
      <c r="M3" s="34"/>
      <c r="N3" s="34"/>
      <c r="O3" s="34"/>
      <c r="P3" s="34"/>
      <c r="Q3" s="34"/>
      <c r="R3" s="34"/>
      <c r="S3" s="34"/>
      <c r="T3" s="34"/>
      <c r="U3" s="34"/>
      <c r="V3" s="34"/>
      <c r="W3" s="34"/>
      <c r="X3" s="34"/>
      <c r="Y3" s="34"/>
      <c r="Z3" s="185"/>
    </row>
    <row r="4" spans="1:26" ht="12.75" customHeight="1" x14ac:dyDescent="0.2">
      <c r="A4" s="454" t="s">
        <v>212</v>
      </c>
      <c r="B4" s="403"/>
      <c r="C4" s="404"/>
      <c r="D4" s="191">
        <v>1</v>
      </c>
      <c r="E4" s="351">
        <f>ROUND(I4*(1-$I$2+0.02),2)</f>
        <v>0</v>
      </c>
      <c r="F4" s="36"/>
      <c r="G4" s="38"/>
      <c r="H4" s="39"/>
      <c r="I4" s="39"/>
      <c r="J4" s="39"/>
      <c r="K4" s="39"/>
      <c r="L4" s="39"/>
      <c r="M4" s="39"/>
      <c r="N4" s="39"/>
      <c r="O4" s="39"/>
      <c r="P4" s="39"/>
      <c r="Q4" s="39"/>
      <c r="R4" s="39"/>
      <c r="S4" s="39"/>
      <c r="T4" s="39"/>
      <c r="U4" s="39"/>
      <c r="V4" s="39"/>
      <c r="W4" s="39"/>
      <c r="X4" s="39"/>
      <c r="Y4" s="39"/>
      <c r="Z4" s="185"/>
    </row>
    <row r="5" spans="1:26" ht="12.75" customHeight="1" x14ac:dyDescent="0.2">
      <c r="A5" s="449" t="s">
        <v>228</v>
      </c>
      <c r="B5" s="406"/>
      <c r="C5" s="407"/>
      <c r="D5" s="191">
        <f>D4+0.5</f>
        <v>1.5</v>
      </c>
      <c r="E5" s="351">
        <f>ROUND(I5*(1-$I$2),2)-0.01</f>
        <v>-0.01</v>
      </c>
      <c r="F5" s="39"/>
      <c r="G5" s="192"/>
      <c r="H5" s="39"/>
      <c r="I5" s="39"/>
      <c r="J5" s="39"/>
      <c r="K5" s="39"/>
      <c r="L5" s="39"/>
      <c r="M5" s="39"/>
      <c r="N5" s="39"/>
      <c r="O5" s="39"/>
      <c r="P5" s="39"/>
      <c r="Q5" s="39"/>
      <c r="R5" s="39"/>
      <c r="S5" s="39"/>
      <c r="T5" s="39"/>
      <c r="U5" s="39"/>
      <c r="V5" s="39"/>
      <c r="W5" s="39"/>
      <c r="X5" s="39"/>
      <c r="Y5" s="39"/>
      <c r="Z5" s="185"/>
    </row>
    <row r="6" spans="1:26" ht="12.75" customHeight="1" x14ac:dyDescent="0.2">
      <c r="A6" s="449" t="s">
        <v>229</v>
      </c>
      <c r="B6" s="406"/>
      <c r="C6" s="407"/>
      <c r="D6" s="191">
        <v>1</v>
      </c>
      <c r="E6" s="351">
        <f>ROUND(I6*(1-$I$2+0.02),2)</f>
        <v>0</v>
      </c>
      <c r="F6" s="39"/>
      <c r="G6" s="192"/>
      <c r="H6" s="39"/>
      <c r="I6" s="39"/>
      <c r="J6" s="39"/>
      <c r="K6" s="39"/>
      <c r="L6" s="39"/>
      <c r="M6" s="39"/>
      <c r="N6" s="39"/>
      <c r="O6" s="39"/>
      <c r="P6" s="39"/>
      <c r="Q6" s="39"/>
      <c r="R6" s="39"/>
      <c r="S6" s="39"/>
      <c r="T6" s="39"/>
      <c r="U6" s="39"/>
      <c r="V6" s="39"/>
      <c r="W6" s="39"/>
      <c r="X6" s="39"/>
      <c r="Y6" s="39"/>
      <c r="Z6" s="185"/>
    </row>
    <row r="7" spans="1:26" ht="12.75" customHeight="1" x14ac:dyDescent="0.2">
      <c r="A7" s="449" t="s">
        <v>230</v>
      </c>
      <c r="B7" s="406"/>
      <c r="C7" s="407"/>
      <c r="D7" s="191">
        <v>2</v>
      </c>
      <c r="E7" s="209" t="s">
        <v>10</v>
      </c>
      <c r="F7" s="39"/>
      <c r="G7" s="192"/>
      <c r="H7" s="39"/>
      <c r="I7" s="39"/>
      <c r="J7" s="39"/>
      <c r="K7" s="39"/>
      <c r="L7" s="39"/>
      <c r="M7" s="39"/>
      <c r="N7" s="39"/>
      <c r="O7" s="39"/>
      <c r="P7" s="39"/>
      <c r="Q7" s="39"/>
      <c r="R7" s="39"/>
      <c r="S7" s="39"/>
      <c r="T7" s="39"/>
      <c r="U7" s="39"/>
      <c r="V7" s="39"/>
      <c r="W7" s="39"/>
      <c r="X7" s="39"/>
      <c r="Y7" s="39"/>
      <c r="Z7" s="185"/>
    </row>
    <row r="8" spans="1:26" ht="12.75" customHeight="1" x14ac:dyDescent="0.2">
      <c r="A8" s="193" t="str">
        <f>$A$3</f>
        <v>2.3.</v>
      </c>
      <c r="B8" s="210">
        <f>B3+1</f>
        <v>1</v>
      </c>
      <c r="C8" s="450" t="s">
        <v>231</v>
      </c>
      <c r="D8" s="400"/>
      <c r="E8" s="400"/>
      <c r="F8" s="400"/>
      <c r="G8" s="401"/>
      <c r="H8" s="34"/>
      <c r="I8" s="34"/>
      <c r="J8" s="34"/>
      <c r="K8" s="34"/>
      <c r="L8" s="34"/>
      <c r="M8" s="34"/>
      <c r="N8" s="34"/>
      <c r="O8" s="34"/>
      <c r="P8" s="34"/>
      <c r="Q8" s="34"/>
      <c r="R8" s="34"/>
      <c r="S8" s="34"/>
      <c r="T8" s="34"/>
      <c r="U8" s="34"/>
      <c r="V8" s="34"/>
      <c r="W8" s="34"/>
      <c r="X8" s="34"/>
      <c r="Y8" s="34"/>
      <c r="Z8" s="185"/>
    </row>
    <row r="9" spans="1:26" ht="12.75" customHeight="1" outlineLevel="1" x14ac:dyDescent="0.2">
      <c r="A9" s="44" t="s">
        <v>1</v>
      </c>
      <c r="B9" s="6" t="s">
        <v>2</v>
      </c>
      <c r="C9" s="45" t="s">
        <v>3</v>
      </c>
      <c r="D9" s="46" t="s">
        <v>4</v>
      </c>
      <c r="E9" s="46" t="s">
        <v>146</v>
      </c>
      <c r="F9" s="47" t="s">
        <v>7</v>
      </c>
      <c r="G9" s="8" t="s">
        <v>147</v>
      </c>
      <c r="H9" s="34"/>
      <c r="I9" s="34"/>
      <c r="J9" s="34"/>
      <c r="K9" s="34"/>
      <c r="L9" s="34"/>
      <c r="M9" s="34"/>
      <c r="N9" s="34"/>
      <c r="O9" s="34"/>
      <c r="P9" s="34"/>
      <c r="Q9" s="34"/>
      <c r="R9" s="34"/>
      <c r="S9" s="34"/>
      <c r="T9" s="34"/>
      <c r="U9" s="34"/>
      <c r="V9" s="34"/>
      <c r="W9" s="34"/>
      <c r="X9" s="34"/>
      <c r="Y9" s="34"/>
      <c r="Z9" s="185"/>
    </row>
    <row r="10" spans="1:26" ht="12.75" customHeight="1" outlineLevel="1" x14ac:dyDescent="0.2">
      <c r="A10" s="111">
        <v>1</v>
      </c>
      <c r="B10" s="106"/>
      <c r="C10" s="113" t="s">
        <v>231</v>
      </c>
      <c r="D10" s="109"/>
      <c r="E10" s="110"/>
      <c r="F10" s="64"/>
      <c r="G10" s="64"/>
      <c r="H10" s="34"/>
      <c r="I10" s="34"/>
      <c r="J10" s="34"/>
      <c r="K10" s="34"/>
      <c r="L10" s="34"/>
      <c r="M10" s="34"/>
      <c r="N10" s="34"/>
      <c r="O10" s="34"/>
      <c r="P10" s="34"/>
      <c r="Q10" s="34"/>
      <c r="R10" s="34"/>
      <c r="S10" s="34"/>
      <c r="T10" s="34"/>
      <c r="U10" s="34"/>
      <c r="V10" s="34"/>
      <c r="W10" s="34"/>
      <c r="X10" s="34"/>
      <c r="Y10" s="34"/>
      <c r="Z10" s="185"/>
    </row>
    <row r="11" spans="1:26" ht="28.5" customHeight="1" outlineLevel="1" x14ac:dyDescent="0.2">
      <c r="A11" s="76" t="str">
        <f>Preco.Unitario!A95</f>
        <v>84-2024</v>
      </c>
      <c r="B11" s="76" t="str">
        <f>Preco.Unitario!B95</f>
        <v xml:space="preserve">Ata de registro </v>
      </c>
      <c r="C11" s="67" t="str">
        <f>VLOOKUP(A11,Preco.Unitario!$A$4:$G$104,3,FALSE)</f>
        <v xml:space="preserve">CAMINHÃO PARA EQUIPAMENTO DE LIMPEZA A SUCÇÃO, COM CAMINHÃO TRUCADO DE PESO BRUTO TOTAL 23000 KG, CARGA ÚTIL MÁXIMA 15935 KG, DISTÂNCIA ENTRE EIXOS 4,80 M, POTÊNCIA 230 CV, INCLUSIVE LIMPADORA A SUCÇÃO, TANQUE 12000 L - CHP DIURNO. AF_11/2015
</v>
      </c>
      <c r="D11" s="62" t="str">
        <f>VLOOKUP(A11,Preco.Unitario!$A$4:$G$104,4,FALSE)</f>
        <v>CHP</v>
      </c>
      <c r="E11" s="114">
        <f>D6</f>
        <v>1</v>
      </c>
      <c r="F11" s="64">
        <f>VLOOKUP(A11,Preco.Unitario!$A$4:$G$104,7,FALSE)</f>
        <v>0</v>
      </c>
      <c r="G11" s="64">
        <f>E11*F11</f>
        <v>0</v>
      </c>
      <c r="H11" s="34"/>
      <c r="I11" s="34"/>
      <c r="J11" s="34"/>
      <c r="K11" s="34"/>
      <c r="L11" s="34"/>
      <c r="M11" s="34"/>
      <c r="N11" s="34"/>
      <c r="O11" s="34"/>
      <c r="P11" s="34"/>
      <c r="Q11" s="34"/>
      <c r="R11" s="34"/>
      <c r="S11" s="34"/>
      <c r="T11" s="34"/>
      <c r="U11" s="34"/>
      <c r="V11" s="34"/>
      <c r="W11" s="34"/>
      <c r="X11" s="34"/>
      <c r="Y11" s="34"/>
      <c r="Z11" s="185"/>
    </row>
    <row r="12" spans="1:26" ht="12.75" customHeight="1" x14ac:dyDescent="0.2">
      <c r="A12" s="211"/>
      <c r="B12" s="212"/>
      <c r="C12" s="455" t="s">
        <v>153</v>
      </c>
      <c r="D12" s="374"/>
      <c r="E12" s="374"/>
      <c r="F12" s="375"/>
      <c r="G12" s="213">
        <f>SUM(G10:G11)</f>
        <v>0</v>
      </c>
      <c r="H12" s="34"/>
      <c r="I12" s="34"/>
      <c r="J12" s="34"/>
      <c r="K12" s="34"/>
      <c r="L12" s="34"/>
      <c r="M12" s="34"/>
      <c r="N12" s="34"/>
      <c r="O12" s="34"/>
      <c r="P12" s="34"/>
      <c r="Q12" s="34"/>
      <c r="R12" s="34"/>
      <c r="S12" s="34"/>
      <c r="T12" s="34"/>
      <c r="U12" s="34"/>
      <c r="V12" s="34"/>
      <c r="W12" s="34"/>
      <c r="X12" s="34"/>
      <c r="Y12" s="34"/>
      <c r="Z12" s="185"/>
    </row>
    <row r="13" spans="1:26" ht="12.75" customHeight="1" x14ac:dyDescent="0.2">
      <c r="A13" s="193" t="str">
        <f>$A$3</f>
        <v>2.3.</v>
      </c>
      <c r="B13" s="210">
        <f>B8+1</f>
        <v>2</v>
      </c>
      <c r="C13" s="450" t="s">
        <v>232</v>
      </c>
      <c r="D13" s="400"/>
      <c r="E13" s="400"/>
      <c r="F13" s="400"/>
      <c r="G13" s="401"/>
      <c r="H13" s="34"/>
      <c r="I13" s="34"/>
      <c r="J13" s="34"/>
      <c r="K13" s="34"/>
      <c r="L13" s="34"/>
      <c r="M13" s="34"/>
      <c r="N13" s="34"/>
      <c r="O13" s="34"/>
      <c r="P13" s="34"/>
      <c r="Q13" s="34"/>
      <c r="R13" s="34"/>
      <c r="S13" s="34"/>
      <c r="T13" s="34"/>
      <c r="U13" s="34"/>
      <c r="V13" s="34"/>
      <c r="W13" s="34"/>
      <c r="X13" s="34"/>
      <c r="Y13" s="34"/>
      <c r="Z13" s="185"/>
    </row>
    <row r="14" spans="1:26" ht="12.75" customHeight="1" outlineLevel="1" x14ac:dyDescent="0.2">
      <c r="A14" s="44" t="s">
        <v>1</v>
      </c>
      <c r="B14" s="6" t="s">
        <v>2</v>
      </c>
      <c r="C14" s="45" t="s">
        <v>3</v>
      </c>
      <c r="D14" s="46" t="s">
        <v>4</v>
      </c>
      <c r="E14" s="46" t="s">
        <v>146</v>
      </c>
      <c r="F14" s="47" t="s">
        <v>7</v>
      </c>
      <c r="G14" s="8" t="s">
        <v>147</v>
      </c>
      <c r="H14" s="34"/>
      <c r="I14" s="34"/>
      <c r="J14" s="34"/>
      <c r="K14" s="34"/>
      <c r="L14" s="34"/>
      <c r="M14" s="34"/>
      <c r="N14" s="34"/>
      <c r="O14" s="34"/>
      <c r="P14" s="34"/>
      <c r="Q14" s="34"/>
      <c r="R14" s="34"/>
      <c r="S14" s="34"/>
      <c r="T14" s="34"/>
      <c r="U14" s="34"/>
      <c r="V14" s="34"/>
      <c r="W14" s="34"/>
      <c r="X14" s="34"/>
      <c r="Y14" s="34"/>
      <c r="Z14" s="185"/>
    </row>
    <row r="15" spans="1:26" ht="12.75" customHeight="1" outlineLevel="1" x14ac:dyDescent="0.2">
      <c r="A15" s="106">
        <v>1</v>
      </c>
      <c r="B15" s="107"/>
      <c r="C15" s="174" t="s">
        <v>233</v>
      </c>
      <c r="D15" s="109"/>
      <c r="E15" s="110"/>
      <c r="F15" s="64"/>
      <c r="G15" s="64"/>
      <c r="H15" s="34"/>
      <c r="I15" s="34"/>
      <c r="J15" s="34"/>
      <c r="K15" s="34"/>
      <c r="L15" s="34"/>
      <c r="M15" s="34"/>
      <c r="N15" s="34"/>
      <c r="O15" s="34"/>
      <c r="P15" s="34"/>
      <c r="Q15" s="34"/>
      <c r="R15" s="34"/>
      <c r="S15" s="34"/>
      <c r="T15" s="34"/>
      <c r="U15" s="34"/>
      <c r="V15" s="34"/>
      <c r="W15" s="34"/>
      <c r="X15" s="34"/>
      <c r="Y15" s="34"/>
      <c r="Z15" s="185"/>
    </row>
    <row r="16" spans="1:26" ht="12.75" customHeight="1" outlineLevel="1" x14ac:dyDescent="0.2">
      <c r="A16" s="75" t="s">
        <v>125</v>
      </c>
      <c r="B16" s="61" t="str">
        <f>VLOOKUP(A16,Preco.Unitario!$A$4:$G$104,2,FALSE)</f>
        <v>SABESP INSUMO</v>
      </c>
      <c r="C16" s="67" t="str">
        <f>VLOOKUP(A16,Preco.Unitario!$A$4:$G$104,3,FALSE)</f>
        <v>ENCANADOR</v>
      </c>
      <c r="D16" s="62" t="str">
        <f>VLOOKUP(A16,Preco.Unitario!$A$4:$G$104,4,FALSE)</f>
        <v>H</v>
      </c>
      <c r="E16" s="114">
        <f t="shared" ref="E16:E17" si="0">$D$4</f>
        <v>1</v>
      </c>
      <c r="F16" s="64">
        <f>VLOOKUP(A16,Preco.Unitario!$A$4:$G$104,7,FALSE)</f>
        <v>0</v>
      </c>
      <c r="G16" s="64">
        <f t="shared" ref="G16:G18" si="1">E16*F16</f>
        <v>0</v>
      </c>
      <c r="H16" s="34"/>
      <c r="I16" s="34"/>
      <c r="J16" s="34"/>
      <c r="K16" s="34"/>
      <c r="L16" s="34"/>
      <c r="M16" s="34"/>
      <c r="N16" s="34"/>
      <c r="O16" s="34"/>
      <c r="P16" s="34"/>
      <c r="Q16" s="34"/>
      <c r="R16" s="34"/>
      <c r="S16" s="34"/>
      <c r="T16" s="34"/>
      <c r="U16" s="34"/>
      <c r="V16" s="34"/>
      <c r="W16" s="34"/>
      <c r="X16" s="34"/>
      <c r="Y16" s="34"/>
      <c r="Z16" s="185"/>
    </row>
    <row r="17" spans="1:26" ht="12.75" customHeight="1" outlineLevel="1" x14ac:dyDescent="0.2">
      <c r="A17" s="75" t="s">
        <v>123</v>
      </c>
      <c r="B17" s="61" t="str">
        <f>VLOOKUP(A17,Preco.Unitario!$A$4:$G$104,2,FALSE)</f>
        <v>SABESP INSUMO</v>
      </c>
      <c r="C17" s="67" t="str">
        <f>VLOOKUP(A17,Preco.Unitario!$A$4:$G$104,3,FALSE)</f>
        <v>AJUDANTE</v>
      </c>
      <c r="D17" s="62" t="str">
        <f>VLOOKUP(A17,Preco.Unitario!$A$4:$G$104,4,FALSE)</f>
        <v>H</v>
      </c>
      <c r="E17" s="114">
        <f t="shared" si="0"/>
        <v>1</v>
      </c>
      <c r="F17" s="64">
        <f>VLOOKUP(A17,Preco.Unitario!$A$4:$G$104,7,FALSE)</f>
        <v>0</v>
      </c>
      <c r="G17" s="64">
        <f t="shared" si="1"/>
        <v>0</v>
      </c>
      <c r="H17" s="34"/>
      <c r="I17" s="34"/>
      <c r="J17" s="34"/>
      <c r="K17" s="34"/>
      <c r="L17" s="34"/>
      <c r="M17" s="34"/>
      <c r="N17" s="34"/>
      <c r="O17" s="34"/>
      <c r="P17" s="34"/>
      <c r="Q17" s="34"/>
      <c r="R17" s="34"/>
      <c r="S17" s="34"/>
      <c r="T17" s="34"/>
      <c r="U17" s="34"/>
      <c r="V17" s="34"/>
      <c r="W17" s="34"/>
      <c r="X17" s="34"/>
      <c r="Y17" s="34"/>
      <c r="Z17" s="185"/>
    </row>
    <row r="18" spans="1:26" ht="12.75" customHeight="1" outlineLevel="1" x14ac:dyDescent="0.2">
      <c r="A18" s="75" t="s">
        <v>114</v>
      </c>
      <c r="B18" s="76" t="str">
        <f>VLOOKUP(A18,Preco.Unitario!$A$4:$G$104,2,FALSE)</f>
        <v>SABESP INSUMO</v>
      </c>
      <c r="C18" s="67" t="str">
        <f>VLOOKUP(A18,Preco.Unitario!$A$4:$G$104,3,FALSE)</f>
        <v>CAMINHÃO - CARROCERIA FIXA ABERTA DE MADEIRA COM CAPACIDADE 5 T *160CV - À DISPOSIÇÃO</v>
      </c>
      <c r="D18" s="77" t="str">
        <f>VLOOKUP(A18,Preco.Unitario!$A$4:$G$104,4,FALSE)</f>
        <v>H</v>
      </c>
      <c r="E18" s="78">
        <f>$D$5</f>
        <v>1.5</v>
      </c>
      <c r="F18" s="79">
        <f>VLOOKUP(A18,Preco.Unitario!$A$4:$G$104,7,FALSE)</f>
        <v>0</v>
      </c>
      <c r="G18" s="79">
        <f t="shared" si="1"/>
        <v>0</v>
      </c>
      <c r="H18" s="39"/>
      <c r="I18" s="39"/>
      <c r="J18" s="39"/>
      <c r="K18" s="39"/>
      <c r="L18" s="39"/>
      <c r="M18" s="39"/>
      <c r="N18" s="39"/>
      <c r="O18" s="39"/>
      <c r="P18" s="39"/>
      <c r="Q18" s="39"/>
      <c r="R18" s="39"/>
      <c r="S18" s="39"/>
      <c r="T18" s="39"/>
      <c r="U18" s="39"/>
      <c r="V18" s="39"/>
      <c r="W18" s="39"/>
      <c r="X18" s="39"/>
      <c r="Y18" s="39"/>
      <c r="Z18" s="185"/>
    </row>
    <row r="19" spans="1:26" ht="12.75" customHeight="1" x14ac:dyDescent="0.2">
      <c r="A19" s="211"/>
      <c r="B19" s="212"/>
      <c r="C19" s="455" t="s">
        <v>153</v>
      </c>
      <c r="D19" s="374"/>
      <c r="E19" s="374"/>
      <c r="F19" s="375"/>
      <c r="G19" s="213">
        <f>SUM(G15:G18)</f>
        <v>0</v>
      </c>
      <c r="H19" s="34"/>
      <c r="I19" s="34"/>
      <c r="J19" s="34"/>
      <c r="K19" s="34"/>
      <c r="L19" s="34"/>
      <c r="M19" s="34"/>
      <c r="N19" s="34"/>
      <c r="O19" s="34"/>
      <c r="P19" s="34"/>
      <c r="Q19" s="34"/>
      <c r="R19" s="34"/>
      <c r="S19" s="34"/>
      <c r="T19" s="34"/>
      <c r="U19" s="34"/>
      <c r="V19" s="34"/>
      <c r="W19" s="34"/>
      <c r="X19" s="34"/>
      <c r="Y19" s="34"/>
      <c r="Z19" s="185"/>
    </row>
    <row r="20" spans="1:26" ht="12.75" customHeight="1" x14ac:dyDescent="0.2">
      <c r="A20" s="90"/>
      <c r="B20" s="90"/>
      <c r="C20" s="39"/>
      <c r="D20" s="91"/>
      <c r="E20" s="39"/>
      <c r="F20" s="39"/>
      <c r="G20" s="39"/>
      <c r="H20" s="39"/>
      <c r="I20" s="39"/>
      <c r="J20" s="39"/>
      <c r="K20" s="39"/>
      <c r="L20" s="39"/>
      <c r="M20" s="39"/>
      <c r="N20" s="39"/>
      <c r="O20" s="39"/>
      <c r="P20" s="39"/>
      <c r="Q20" s="39"/>
      <c r="R20" s="39"/>
      <c r="S20" s="39"/>
      <c r="T20" s="39"/>
      <c r="U20" s="39"/>
      <c r="V20" s="39"/>
      <c r="W20" s="39"/>
      <c r="X20" s="39"/>
      <c r="Y20" s="39"/>
      <c r="Z20" s="185"/>
    </row>
    <row r="21" spans="1:26" ht="12.75" customHeight="1" x14ac:dyDescent="0.2">
      <c r="A21" s="90"/>
      <c r="B21" s="90"/>
      <c r="C21" s="39"/>
      <c r="D21" s="91"/>
      <c r="E21" s="39"/>
      <c r="F21" s="39"/>
      <c r="G21" s="39"/>
      <c r="H21" s="39"/>
      <c r="I21" s="39"/>
      <c r="J21" s="39"/>
      <c r="K21" s="39"/>
      <c r="L21" s="39"/>
      <c r="M21" s="39"/>
      <c r="N21" s="39"/>
      <c r="O21" s="39"/>
      <c r="P21" s="39"/>
      <c r="Q21" s="39"/>
      <c r="R21" s="39"/>
      <c r="S21" s="39"/>
      <c r="T21" s="39"/>
      <c r="U21" s="39"/>
      <c r="V21" s="39"/>
      <c r="W21" s="39"/>
      <c r="X21" s="39"/>
      <c r="Y21" s="39"/>
      <c r="Z21" s="185"/>
    </row>
    <row r="22" spans="1:26" ht="12.75" customHeight="1" x14ac:dyDescent="0.2">
      <c r="A22" s="90"/>
      <c r="B22" s="90"/>
      <c r="C22" s="39"/>
      <c r="D22" s="91"/>
      <c r="E22" s="39"/>
      <c r="F22" s="39"/>
      <c r="G22" s="39"/>
      <c r="H22" s="39"/>
      <c r="I22" s="39"/>
      <c r="J22" s="39"/>
      <c r="K22" s="39"/>
      <c r="L22" s="39"/>
      <c r="M22" s="39"/>
      <c r="N22" s="39"/>
      <c r="O22" s="39"/>
      <c r="P22" s="39"/>
      <c r="Q22" s="39"/>
      <c r="R22" s="39"/>
      <c r="S22" s="39"/>
      <c r="T22" s="39"/>
      <c r="U22" s="39"/>
      <c r="V22" s="39"/>
      <c r="W22" s="39"/>
      <c r="X22" s="39"/>
      <c r="Y22" s="39"/>
      <c r="Z22" s="185"/>
    </row>
    <row r="23" spans="1:26" ht="12.75" customHeight="1" x14ac:dyDescent="0.2">
      <c r="A23" s="90"/>
      <c r="B23" s="90"/>
      <c r="C23" s="39"/>
      <c r="D23" s="91"/>
      <c r="E23" s="39"/>
      <c r="F23" s="39"/>
      <c r="G23" s="39"/>
      <c r="H23" s="39"/>
      <c r="I23" s="39"/>
      <c r="J23" s="39"/>
      <c r="K23" s="39"/>
      <c r="L23" s="39"/>
      <c r="M23" s="39"/>
      <c r="N23" s="39"/>
      <c r="O23" s="39"/>
      <c r="P23" s="39"/>
      <c r="Q23" s="39"/>
      <c r="R23" s="39"/>
      <c r="S23" s="39"/>
      <c r="T23" s="39"/>
      <c r="U23" s="39"/>
      <c r="V23" s="39"/>
      <c r="W23" s="39"/>
      <c r="X23" s="39"/>
      <c r="Y23" s="39"/>
      <c r="Z23" s="185"/>
    </row>
    <row r="24" spans="1:26" ht="12.75" customHeight="1" x14ac:dyDescent="0.2">
      <c r="A24" s="90"/>
      <c r="B24" s="90"/>
      <c r="C24" s="39"/>
      <c r="D24" s="91"/>
      <c r="E24" s="39"/>
      <c r="F24" s="39"/>
      <c r="G24" s="39"/>
      <c r="H24" s="39"/>
      <c r="I24" s="39"/>
      <c r="J24" s="39"/>
      <c r="K24" s="39"/>
      <c r="L24" s="39"/>
      <c r="M24" s="39"/>
      <c r="N24" s="39"/>
      <c r="O24" s="39"/>
      <c r="P24" s="39"/>
      <c r="Q24" s="39"/>
      <c r="R24" s="39"/>
      <c r="S24" s="39"/>
      <c r="T24" s="39"/>
      <c r="U24" s="39"/>
      <c r="V24" s="39"/>
      <c r="W24" s="39"/>
      <c r="X24" s="39"/>
      <c r="Y24" s="39"/>
      <c r="Z24" s="185"/>
    </row>
    <row r="25" spans="1:26" ht="12.75" customHeight="1" x14ac:dyDescent="0.2">
      <c r="A25" s="90"/>
      <c r="B25" s="90"/>
      <c r="C25" s="39"/>
      <c r="D25" s="91"/>
      <c r="E25" s="39"/>
      <c r="F25" s="39"/>
      <c r="G25" s="39"/>
      <c r="H25" s="39"/>
      <c r="I25" s="39"/>
      <c r="J25" s="39"/>
      <c r="K25" s="39"/>
      <c r="L25" s="39"/>
      <c r="M25" s="39"/>
      <c r="N25" s="39"/>
      <c r="O25" s="39"/>
      <c r="P25" s="39"/>
      <c r="Q25" s="39"/>
      <c r="R25" s="39"/>
      <c r="S25" s="39"/>
      <c r="T25" s="39"/>
      <c r="U25" s="39"/>
      <c r="V25" s="39"/>
      <c r="W25" s="39"/>
      <c r="X25" s="39"/>
      <c r="Y25" s="39"/>
      <c r="Z25" s="185"/>
    </row>
    <row r="26" spans="1:26" ht="12.75" customHeight="1" x14ac:dyDescent="0.2">
      <c r="A26" s="90"/>
      <c r="B26" s="90"/>
      <c r="C26" s="39"/>
      <c r="D26" s="91"/>
      <c r="E26" s="39"/>
      <c r="F26" s="39"/>
      <c r="G26" s="39"/>
      <c r="H26" s="39"/>
      <c r="I26" s="39"/>
      <c r="J26" s="39"/>
      <c r="K26" s="39"/>
      <c r="L26" s="39"/>
      <c r="M26" s="39"/>
      <c r="N26" s="39"/>
      <c r="O26" s="39"/>
      <c r="P26" s="39"/>
      <c r="Q26" s="39"/>
      <c r="R26" s="39"/>
      <c r="S26" s="39"/>
      <c r="T26" s="39"/>
      <c r="U26" s="39"/>
      <c r="V26" s="39"/>
      <c r="W26" s="39"/>
      <c r="X26" s="39"/>
      <c r="Y26" s="39"/>
      <c r="Z26" s="185"/>
    </row>
    <row r="27" spans="1:26" ht="12.75" customHeight="1" x14ac:dyDescent="0.2">
      <c r="A27" s="90"/>
      <c r="B27" s="90"/>
      <c r="C27" s="39"/>
      <c r="D27" s="91"/>
      <c r="E27" s="39"/>
      <c r="F27" s="39"/>
      <c r="G27" s="39"/>
      <c r="H27" s="39"/>
      <c r="I27" s="39"/>
      <c r="J27" s="39"/>
      <c r="K27" s="39"/>
      <c r="L27" s="39"/>
      <c r="M27" s="39"/>
      <c r="N27" s="39"/>
      <c r="O27" s="39"/>
      <c r="P27" s="39"/>
      <c r="Q27" s="39"/>
      <c r="R27" s="39"/>
      <c r="S27" s="39"/>
      <c r="T27" s="39"/>
      <c r="U27" s="39"/>
      <c r="V27" s="39"/>
      <c r="W27" s="39"/>
      <c r="X27" s="39"/>
      <c r="Y27" s="39"/>
      <c r="Z27" s="185"/>
    </row>
    <row r="28" spans="1:26" ht="12.75" customHeight="1" x14ac:dyDescent="0.2">
      <c r="A28" s="90"/>
      <c r="B28" s="90"/>
      <c r="C28" s="39"/>
      <c r="D28" s="91"/>
      <c r="E28" s="39"/>
      <c r="F28" s="39"/>
      <c r="G28" s="39"/>
      <c r="H28" s="39"/>
      <c r="I28" s="39"/>
      <c r="J28" s="39"/>
      <c r="K28" s="39"/>
      <c r="L28" s="39"/>
      <c r="M28" s="39"/>
      <c r="N28" s="39"/>
      <c r="O28" s="39"/>
      <c r="P28" s="39"/>
      <c r="Q28" s="39"/>
      <c r="R28" s="39"/>
      <c r="S28" s="39"/>
      <c r="T28" s="39"/>
      <c r="U28" s="39"/>
      <c r="V28" s="39"/>
      <c r="W28" s="39"/>
      <c r="X28" s="39"/>
      <c r="Y28" s="39"/>
      <c r="Z28" s="185"/>
    </row>
    <row r="29" spans="1:26" ht="12.75" customHeight="1" x14ac:dyDescent="0.2">
      <c r="A29" s="90"/>
      <c r="B29" s="90"/>
      <c r="C29" s="39"/>
      <c r="D29" s="91"/>
      <c r="E29" s="39"/>
      <c r="F29" s="39"/>
      <c r="G29" s="39"/>
      <c r="H29" s="39"/>
      <c r="I29" s="39"/>
      <c r="J29" s="39"/>
      <c r="K29" s="39"/>
      <c r="L29" s="39"/>
      <c r="M29" s="39"/>
      <c r="N29" s="39"/>
      <c r="O29" s="39"/>
      <c r="P29" s="39"/>
      <c r="Q29" s="39"/>
      <c r="R29" s="39"/>
      <c r="S29" s="39"/>
      <c r="T29" s="39"/>
      <c r="U29" s="39"/>
      <c r="V29" s="39"/>
      <c r="W29" s="39"/>
      <c r="X29" s="39"/>
      <c r="Y29" s="39"/>
      <c r="Z29" s="185"/>
    </row>
    <row r="30" spans="1:26" ht="12.75" customHeight="1" x14ac:dyDescent="0.2">
      <c r="A30" s="90"/>
      <c r="B30" s="90"/>
      <c r="C30" s="39"/>
      <c r="D30" s="91"/>
      <c r="E30" s="39"/>
      <c r="F30" s="39"/>
      <c r="G30" s="39"/>
      <c r="H30" s="39"/>
      <c r="I30" s="39"/>
      <c r="J30" s="39"/>
      <c r="K30" s="39"/>
      <c r="L30" s="39"/>
      <c r="M30" s="39"/>
      <c r="N30" s="39"/>
      <c r="O30" s="39"/>
      <c r="P30" s="39"/>
      <c r="Q30" s="39"/>
      <c r="R30" s="39"/>
      <c r="S30" s="39"/>
      <c r="T30" s="39"/>
      <c r="U30" s="39"/>
      <c r="V30" s="39"/>
      <c r="W30" s="39"/>
      <c r="X30" s="39"/>
      <c r="Y30" s="39"/>
      <c r="Z30" s="185"/>
    </row>
    <row r="31" spans="1:26" ht="12.75" customHeight="1" x14ac:dyDescent="0.2">
      <c r="A31" s="90"/>
      <c r="B31" s="90"/>
      <c r="C31" s="39"/>
      <c r="D31" s="91"/>
      <c r="E31" s="39"/>
      <c r="F31" s="39"/>
      <c r="G31" s="39"/>
      <c r="H31" s="39"/>
      <c r="I31" s="39"/>
      <c r="J31" s="39"/>
      <c r="K31" s="39"/>
      <c r="L31" s="39"/>
      <c r="M31" s="39"/>
      <c r="N31" s="39"/>
      <c r="O31" s="39"/>
      <c r="P31" s="39"/>
      <c r="Q31" s="39"/>
      <c r="R31" s="39"/>
      <c r="S31" s="39"/>
      <c r="T31" s="39"/>
      <c r="U31" s="39"/>
      <c r="V31" s="39"/>
      <c r="W31" s="39"/>
      <c r="X31" s="39"/>
      <c r="Y31" s="39"/>
      <c r="Z31" s="185"/>
    </row>
    <row r="32" spans="1:26" ht="12.75" customHeight="1" x14ac:dyDescent="0.2">
      <c r="A32" s="90"/>
      <c r="B32" s="90"/>
      <c r="C32" s="39"/>
      <c r="D32" s="91"/>
      <c r="E32" s="39"/>
      <c r="F32" s="39"/>
      <c r="G32" s="39"/>
      <c r="H32" s="39"/>
      <c r="I32" s="39"/>
      <c r="J32" s="39"/>
      <c r="K32" s="39"/>
      <c r="L32" s="39"/>
      <c r="M32" s="39"/>
      <c r="N32" s="39"/>
      <c r="O32" s="39"/>
      <c r="P32" s="39"/>
      <c r="Q32" s="39"/>
      <c r="R32" s="39"/>
      <c r="S32" s="39"/>
      <c r="T32" s="39"/>
      <c r="U32" s="39"/>
      <c r="V32" s="39"/>
      <c r="W32" s="39"/>
      <c r="X32" s="39"/>
      <c r="Y32" s="39"/>
      <c r="Z32" s="185"/>
    </row>
    <row r="33" spans="1:26" ht="12.75" customHeight="1" x14ac:dyDescent="0.2">
      <c r="A33" s="90"/>
      <c r="B33" s="90"/>
      <c r="C33" s="39"/>
      <c r="D33" s="91"/>
      <c r="E33" s="39"/>
      <c r="F33" s="39"/>
      <c r="G33" s="39"/>
      <c r="H33" s="39"/>
      <c r="I33" s="39"/>
      <c r="J33" s="39"/>
      <c r="K33" s="39"/>
      <c r="L33" s="39"/>
      <c r="M33" s="39"/>
      <c r="N33" s="39"/>
      <c r="O33" s="39"/>
      <c r="P33" s="39"/>
      <c r="Q33" s="39"/>
      <c r="R33" s="39"/>
      <c r="S33" s="39"/>
      <c r="T33" s="39"/>
      <c r="U33" s="39"/>
      <c r="V33" s="39"/>
      <c r="W33" s="39"/>
      <c r="X33" s="39"/>
      <c r="Y33" s="39"/>
      <c r="Z33" s="185"/>
    </row>
    <row r="34" spans="1:26" ht="12.75" customHeight="1" x14ac:dyDescent="0.2">
      <c r="A34" s="90"/>
      <c r="B34" s="90"/>
      <c r="C34" s="39"/>
      <c r="D34" s="91"/>
      <c r="E34" s="39"/>
      <c r="F34" s="39"/>
      <c r="G34" s="39"/>
      <c r="H34" s="39"/>
      <c r="I34" s="39"/>
      <c r="J34" s="39"/>
      <c r="K34" s="39"/>
      <c r="L34" s="39"/>
      <c r="M34" s="39"/>
      <c r="N34" s="39"/>
      <c r="O34" s="39"/>
      <c r="P34" s="39"/>
      <c r="Q34" s="39"/>
      <c r="R34" s="39"/>
      <c r="S34" s="39"/>
      <c r="T34" s="39"/>
      <c r="U34" s="39"/>
      <c r="V34" s="39"/>
      <c r="W34" s="39"/>
      <c r="X34" s="39"/>
      <c r="Y34" s="39"/>
      <c r="Z34" s="185"/>
    </row>
    <row r="35" spans="1:26" ht="12.75" customHeight="1" x14ac:dyDescent="0.2">
      <c r="A35" s="90"/>
      <c r="B35" s="90"/>
      <c r="C35" s="39"/>
      <c r="D35" s="91"/>
      <c r="E35" s="39"/>
      <c r="F35" s="39"/>
      <c r="G35" s="39"/>
      <c r="H35" s="39"/>
      <c r="I35" s="39"/>
      <c r="J35" s="39"/>
      <c r="K35" s="39"/>
      <c r="L35" s="39"/>
      <c r="M35" s="39"/>
      <c r="N35" s="39"/>
      <c r="O35" s="39"/>
      <c r="P35" s="39"/>
      <c r="Q35" s="39"/>
      <c r="R35" s="39"/>
      <c r="S35" s="39"/>
      <c r="T35" s="39"/>
      <c r="U35" s="39"/>
      <c r="V35" s="39"/>
      <c r="W35" s="39"/>
      <c r="X35" s="39"/>
      <c r="Y35" s="39"/>
      <c r="Z35" s="185"/>
    </row>
    <row r="36" spans="1:26" ht="12.75" customHeight="1" x14ac:dyDescent="0.2">
      <c r="A36" s="90"/>
      <c r="B36" s="90"/>
      <c r="C36" s="39"/>
      <c r="D36" s="91"/>
      <c r="E36" s="39"/>
      <c r="F36" s="39"/>
      <c r="G36" s="39"/>
      <c r="H36" s="39"/>
      <c r="I36" s="39"/>
      <c r="J36" s="39"/>
      <c r="K36" s="39"/>
      <c r="L36" s="39"/>
      <c r="M36" s="39"/>
      <c r="N36" s="39"/>
      <c r="O36" s="39"/>
      <c r="P36" s="39"/>
      <c r="Q36" s="39"/>
      <c r="R36" s="39"/>
      <c r="S36" s="39"/>
      <c r="T36" s="39"/>
      <c r="U36" s="39"/>
      <c r="V36" s="39"/>
      <c r="W36" s="39"/>
      <c r="X36" s="39"/>
      <c r="Y36" s="39"/>
      <c r="Z36" s="185"/>
    </row>
    <row r="37" spans="1:26" ht="12.75" customHeight="1" x14ac:dyDescent="0.2">
      <c r="A37" s="90"/>
      <c r="B37" s="90"/>
      <c r="C37" s="39"/>
      <c r="D37" s="91"/>
      <c r="E37" s="39"/>
      <c r="F37" s="39"/>
      <c r="G37" s="39"/>
      <c r="H37" s="39"/>
      <c r="I37" s="39"/>
      <c r="J37" s="39"/>
      <c r="K37" s="39"/>
      <c r="L37" s="39"/>
      <c r="M37" s="39"/>
      <c r="N37" s="39"/>
      <c r="O37" s="39"/>
      <c r="P37" s="39"/>
      <c r="Q37" s="39"/>
      <c r="R37" s="39"/>
      <c r="S37" s="39"/>
      <c r="T37" s="39"/>
      <c r="U37" s="39"/>
      <c r="V37" s="39"/>
      <c r="W37" s="39"/>
      <c r="X37" s="39"/>
      <c r="Y37" s="39"/>
      <c r="Z37" s="185"/>
    </row>
    <row r="38" spans="1:26" ht="12.75" customHeight="1" x14ac:dyDescent="0.2">
      <c r="A38" s="90"/>
      <c r="B38" s="90"/>
      <c r="C38" s="39"/>
      <c r="D38" s="91"/>
      <c r="E38" s="39"/>
      <c r="F38" s="39"/>
      <c r="G38" s="39"/>
      <c r="H38" s="39"/>
      <c r="I38" s="39"/>
      <c r="J38" s="39"/>
      <c r="K38" s="39"/>
      <c r="L38" s="39"/>
      <c r="M38" s="39"/>
      <c r="N38" s="39"/>
      <c r="O38" s="39"/>
      <c r="P38" s="39"/>
      <c r="Q38" s="39"/>
      <c r="R38" s="39"/>
      <c r="S38" s="39"/>
      <c r="T38" s="39"/>
      <c r="U38" s="39"/>
      <c r="V38" s="39"/>
      <c r="W38" s="39"/>
      <c r="X38" s="39"/>
      <c r="Y38" s="39"/>
      <c r="Z38" s="185"/>
    </row>
    <row r="39" spans="1:26" ht="12.75" customHeight="1" x14ac:dyDescent="0.2">
      <c r="A39" s="90"/>
      <c r="B39" s="90"/>
      <c r="C39" s="39"/>
      <c r="D39" s="91"/>
      <c r="E39" s="39"/>
      <c r="F39" s="39"/>
      <c r="G39" s="39"/>
      <c r="H39" s="39"/>
      <c r="I39" s="39"/>
      <c r="J39" s="39"/>
      <c r="K39" s="39"/>
      <c r="L39" s="39"/>
      <c r="M39" s="39"/>
      <c r="N39" s="39"/>
      <c r="O39" s="39"/>
      <c r="P39" s="39"/>
      <c r="Q39" s="39"/>
      <c r="R39" s="39"/>
      <c r="S39" s="39"/>
      <c r="T39" s="39"/>
      <c r="U39" s="39"/>
      <c r="V39" s="39"/>
      <c r="W39" s="39"/>
      <c r="X39" s="39"/>
      <c r="Y39" s="39"/>
      <c r="Z39" s="185"/>
    </row>
    <row r="40" spans="1:26" ht="12.75" customHeight="1" x14ac:dyDescent="0.2">
      <c r="A40" s="90"/>
      <c r="B40" s="90"/>
      <c r="C40" s="39"/>
      <c r="D40" s="91"/>
      <c r="E40" s="39"/>
      <c r="F40" s="39"/>
      <c r="G40" s="39"/>
      <c r="H40" s="39"/>
      <c r="I40" s="39"/>
      <c r="J40" s="39"/>
      <c r="K40" s="39"/>
      <c r="L40" s="39"/>
      <c r="M40" s="39"/>
      <c r="N40" s="39"/>
      <c r="O40" s="39"/>
      <c r="P40" s="39"/>
      <c r="Q40" s="39"/>
      <c r="R40" s="39"/>
      <c r="S40" s="39"/>
      <c r="T40" s="39"/>
      <c r="U40" s="39"/>
      <c r="V40" s="39"/>
      <c r="W40" s="39"/>
      <c r="X40" s="39"/>
      <c r="Y40" s="39"/>
      <c r="Z40" s="185"/>
    </row>
    <row r="41" spans="1:26" ht="12.75" customHeight="1" x14ac:dyDescent="0.2">
      <c r="A41" s="90"/>
      <c r="B41" s="90"/>
      <c r="C41" s="39"/>
      <c r="D41" s="91"/>
      <c r="E41" s="39"/>
      <c r="F41" s="39"/>
      <c r="G41" s="39"/>
      <c r="H41" s="39"/>
      <c r="I41" s="39"/>
      <c r="J41" s="39"/>
      <c r="K41" s="39"/>
      <c r="L41" s="39"/>
      <c r="M41" s="39"/>
      <c r="N41" s="39"/>
      <c r="O41" s="39"/>
      <c r="P41" s="39"/>
      <c r="Q41" s="39"/>
      <c r="R41" s="39"/>
      <c r="S41" s="39"/>
      <c r="T41" s="39"/>
      <c r="U41" s="39"/>
      <c r="V41" s="39"/>
      <c r="W41" s="39"/>
      <c r="X41" s="39"/>
      <c r="Y41" s="39"/>
      <c r="Z41" s="185"/>
    </row>
    <row r="42" spans="1:26" ht="12.75" customHeight="1" x14ac:dyDescent="0.2">
      <c r="A42" s="90"/>
      <c r="B42" s="90"/>
      <c r="C42" s="39"/>
      <c r="D42" s="91"/>
      <c r="E42" s="39"/>
      <c r="F42" s="39"/>
      <c r="G42" s="39"/>
      <c r="H42" s="39"/>
      <c r="I42" s="39"/>
      <c r="J42" s="39"/>
      <c r="K42" s="39"/>
      <c r="L42" s="39"/>
      <c r="M42" s="39"/>
      <c r="N42" s="39"/>
      <c r="O42" s="39"/>
      <c r="P42" s="39"/>
      <c r="Q42" s="39"/>
      <c r="R42" s="39"/>
      <c r="S42" s="39"/>
      <c r="T42" s="39"/>
      <c r="U42" s="39"/>
      <c r="V42" s="39"/>
      <c r="W42" s="39"/>
      <c r="X42" s="39"/>
      <c r="Y42" s="39"/>
      <c r="Z42" s="185"/>
    </row>
    <row r="43" spans="1:26" ht="12.75" customHeight="1" x14ac:dyDescent="0.2">
      <c r="A43" s="90"/>
      <c r="B43" s="90"/>
      <c r="C43" s="39"/>
      <c r="D43" s="91"/>
      <c r="E43" s="39"/>
      <c r="F43" s="39"/>
      <c r="G43" s="39"/>
      <c r="H43" s="39"/>
      <c r="I43" s="39"/>
      <c r="J43" s="39"/>
      <c r="K43" s="39"/>
      <c r="L43" s="39"/>
      <c r="M43" s="39"/>
      <c r="N43" s="39"/>
      <c r="O43" s="39"/>
      <c r="P43" s="39"/>
      <c r="Q43" s="39"/>
      <c r="R43" s="39"/>
      <c r="S43" s="39"/>
      <c r="T43" s="39"/>
      <c r="U43" s="39"/>
      <c r="V43" s="39"/>
      <c r="W43" s="39"/>
      <c r="X43" s="39"/>
      <c r="Y43" s="39"/>
      <c r="Z43" s="185"/>
    </row>
    <row r="44" spans="1:26" ht="12.75" customHeight="1" x14ac:dyDescent="0.2">
      <c r="A44" s="90"/>
      <c r="B44" s="90"/>
      <c r="C44" s="39"/>
      <c r="D44" s="91"/>
      <c r="E44" s="39"/>
      <c r="F44" s="39"/>
      <c r="G44" s="39"/>
      <c r="H44" s="39"/>
      <c r="I44" s="39"/>
      <c r="J44" s="39"/>
      <c r="K44" s="39"/>
      <c r="L44" s="39"/>
      <c r="M44" s="39"/>
      <c r="N44" s="39"/>
      <c r="O44" s="39"/>
      <c r="P44" s="39"/>
      <c r="Q44" s="39"/>
      <c r="R44" s="39"/>
      <c r="S44" s="39"/>
      <c r="T44" s="39"/>
      <c r="U44" s="39"/>
      <c r="V44" s="39"/>
      <c r="W44" s="39"/>
      <c r="X44" s="39"/>
      <c r="Y44" s="39"/>
      <c r="Z44" s="185"/>
    </row>
    <row r="45" spans="1:26" ht="12.75" customHeight="1" x14ac:dyDescent="0.2">
      <c r="A45" s="90"/>
      <c r="B45" s="90"/>
      <c r="C45" s="39"/>
      <c r="D45" s="91"/>
      <c r="E45" s="39"/>
      <c r="F45" s="39"/>
      <c r="G45" s="39"/>
      <c r="H45" s="39"/>
      <c r="I45" s="39"/>
      <c r="J45" s="39"/>
      <c r="K45" s="39"/>
      <c r="L45" s="39"/>
      <c r="M45" s="39"/>
      <c r="N45" s="39"/>
      <c r="O45" s="39"/>
      <c r="P45" s="39"/>
      <c r="Q45" s="39"/>
      <c r="R45" s="39"/>
      <c r="S45" s="39"/>
      <c r="T45" s="39"/>
      <c r="U45" s="39"/>
      <c r="V45" s="39"/>
      <c r="W45" s="39"/>
      <c r="X45" s="39"/>
      <c r="Y45" s="39"/>
      <c r="Z45" s="185"/>
    </row>
    <row r="46" spans="1:26" ht="12.75" customHeight="1" x14ac:dyDescent="0.2">
      <c r="A46" s="90"/>
      <c r="B46" s="90"/>
      <c r="C46" s="39"/>
      <c r="D46" s="91"/>
      <c r="E46" s="39"/>
      <c r="F46" s="39"/>
      <c r="G46" s="39"/>
      <c r="H46" s="39"/>
      <c r="I46" s="39"/>
      <c r="J46" s="39"/>
      <c r="K46" s="39"/>
      <c r="L46" s="39"/>
      <c r="M46" s="39"/>
      <c r="N46" s="39"/>
      <c r="O46" s="39"/>
      <c r="P46" s="39"/>
      <c r="Q46" s="39"/>
      <c r="R46" s="39"/>
      <c r="S46" s="39"/>
      <c r="T46" s="39"/>
      <c r="U46" s="39"/>
      <c r="V46" s="39"/>
      <c r="W46" s="39"/>
      <c r="X46" s="39"/>
      <c r="Y46" s="39"/>
      <c r="Z46" s="185"/>
    </row>
    <row r="47" spans="1:26" ht="12.75" customHeight="1" x14ac:dyDescent="0.2">
      <c r="A47" s="90"/>
      <c r="B47" s="90"/>
      <c r="C47" s="39"/>
      <c r="D47" s="91"/>
      <c r="E47" s="39"/>
      <c r="F47" s="39"/>
      <c r="G47" s="39"/>
      <c r="H47" s="39"/>
      <c r="I47" s="39"/>
      <c r="J47" s="39"/>
      <c r="K47" s="39"/>
      <c r="L47" s="39"/>
      <c r="M47" s="39"/>
      <c r="N47" s="39"/>
      <c r="O47" s="39"/>
      <c r="P47" s="39"/>
      <c r="Q47" s="39"/>
      <c r="R47" s="39"/>
      <c r="S47" s="39"/>
      <c r="T47" s="39"/>
      <c r="U47" s="39"/>
      <c r="V47" s="39"/>
      <c r="W47" s="39"/>
      <c r="X47" s="39"/>
      <c r="Y47" s="39"/>
      <c r="Z47" s="185"/>
    </row>
    <row r="48" spans="1:26" ht="12.75" customHeight="1" x14ac:dyDescent="0.2">
      <c r="A48" s="90"/>
      <c r="B48" s="90"/>
      <c r="C48" s="39"/>
      <c r="D48" s="91"/>
      <c r="E48" s="39"/>
      <c r="F48" s="39"/>
      <c r="G48" s="39"/>
      <c r="H48" s="39"/>
      <c r="I48" s="39"/>
      <c r="J48" s="39"/>
      <c r="K48" s="39"/>
      <c r="L48" s="39"/>
      <c r="M48" s="39"/>
      <c r="N48" s="39"/>
      <c r="O48" s="39"/>
      <c r="P48" s="39"/>
      <c r="Q48" s="39"/>
      <c r="R48" s="39"/>
      <c r="S48" s="39"/>
      <c r="T48" s="39"/>
      <c r="U48" s="39"/>
      <c r="V48" s="39"/>
      <c r="W48" s="39"/>
      <c r="X48" s="39"/>
      <c r="Y48" s="39"/>
      <c r="Z48" s="185"/>
    </row>
    <row r="49" spans="1:26" ht="12.75" customHeight="1" x14ac:dyDescent="0.2">
      <c r="A49" s="90"/>
      <c r="B49" s="90"/>
      <c r="C49" s="39"/>
      <c r="D49" s="91"/>
      <c r="E49" s="39"/>
      <c r="F49" s="39"/>
      <c r="G49" s="39"/>
      <c r="H49" s="39"/>
      <c r="I49" s="39"/>
      <c r="J49" s="39"/>
      <c r="K49" s="39"/>
      <c r="L49" s="39"/>
      <c r="M49" s="39"/>
      <c r="N49" s="39"/>
      <c r="O49" s="39"/>
      <c r="P49" s="39"/>
      <c r="Q49" s="39"/>
      <c r="R49" s="39"/>
      <c r="S49" s="39"/>
      <c r="T49" s="39"/>
      <c r="U49" s="39"/>
      <c r="V49" s="39"/>
      <c r="W49" s="39"/>
      <c r="X49" s="39"/>
      <c r="Y49" s="39"/>
      <c r="Z49" s="185"/>
    </row>
    <row r="50" spans="1:26" ht="12.75" customHeight="1" x14ac:dyDescent="0.2">
      <c r="A50" s="90"/>
      <c r="B50" s="90"/>
      <c r="C50" s="39"/>
      <c r="D50" s="91"/>
      <c r="E50" s="39"/>
      <c r="F50" s="39"/>
      <c r="G50" s="39"/>
      <c r="H50" s="39"/>
      <c r="I50" s="39"/>
      <c r="J50" s="39"/>
      <c r="K50" s="39"/>
      <c r="L50" s="39"/>
      <c r="M50" s="39"/>
      <c r="N50" s="39"/>
      <c r="O50" s="39"/>
      <c r="P50" s="39"/>
      <c r="Q50" s="39"/>
      <c r="R50" s="39"/>
      <c r="S50" s="39"/>
      <c r="T50" s="39"/>
      <c r="U50" s="39"/>
      <c r="V50" s="39"/>
      <c r="W50" s="39"/>
      <c r="X50" s="39"/>
      <c r="Y50" s="39"/>
      <c r="Z50" s="185"/>
    </row>
    <row r="51" spans="1:26" ht="12.75" customHeight="1" x14ac:dyDescent="0.2">
      <c r="A51" s="90"/>
      <c r="B51" s="90"/>
      <c r="C51" s="39"/>
      <c r="D51" s="91"/>
      <c r="E51" s="39"/>
      <c r="F51" s="39"/>
      <c r="G51" s="39"/>
      <c r="H51" s="39"/>
      <c r="I51" s="39"/>
      <c r="J51" s="39"/>
      <c r="K51" s="39"/>
      <c r="L51" s="39"/>
      <c r="M51" s="39"/>
      <c r="N51" s="39"/>
      <c r="O51" s="39"/>
      <c r="P51" s="39"/>
      <c r="Q51" s="39"/>
      <c r="R51" s="39"/>
      <c r="S51" s="39"/>
      <c r="T51" s="39"/>
      <c r="U51" s="39"/>
      <c r="V51" s="39"/>
      <c r="W51" s="39"/>
      <c r="X51" s="39"/>
      <c r="Y51" s="39"/>
      <c r="Z51" s="185"/>
    </row>
    <row r="52" spans="1:26" ht="12.75" customHeight="1" x14ac:dyDescent="0.2">
      <c r="A52" s="90"/>
      <c r="B52" s="90"/>
      <c r="C52" s="39"/>
      <c r="D52" s="91"/>
      <c r="E52" s="39"/>
      <c r="F52" s="39"/>
      <c r="G52" s="39"/>
      <c r="H52" s="39"/>
      <c r="I52" s="39"/>
      <c r="J52" s="39"/>
      <c r="K52" s="39"/>
      <c r="L52" s="39"/>
      <c r="M52" s="39"/>
      <c r="N52" s="39"/>
      <c r="O52" s="39"/>
      <c r="P52" s="39"/>
      <c r="Q52" s="39"/>
      <c r="R52" s="39"/>
      <c r="S52" s="39"/>
      <c r="T52" s="39"/>
      <c r="U52" s="39"/>
      <c r="V52" s="39"/>
      <c r="W52" s="39"/>
      <c r="X52" s="39"/>
      <c r="Y52" s="39"/>
      <c r="Z52" s="185"/>
    </row>
    <row r="53" spans="1:26" ht="12.75" customHeight="1" x14ac:dyDescent="0.2">
      <c r="A53" s="90"/>
      <c r="B53" s="90"/>
      <c r="C53" s="39"/>
      <c r="D53" s="91"/>
      <c r="E53" s="39"/>
      <c r="F53" s="39"/>
      <c r="G53" s="39"/>
      <c r="H53" s="39"/>
      <c r="I53" s="39"/>
      <c r="J53" s="39"/>
      <c r="K53" s="39"/>
      <c r="L53" s="39"/>
      <c r="M53" s="39"/>
      <c r="N53" s="39"/>
      <c r="O53" s="39"/>
      <c r="P53" s="39"/>
      <c r="Q53" s="39"/>
      <c r="R53" s="39"/>
      <c r="S53" s="39"/>
      <c r="T53" s="39"/>
      <c r="U53" s="39"/>
      <c r="V53" s="39"/>
      <c r="W53" s="39"/>
      <c r="X53" s="39"/>
      <c r="Y53" s="39"/>
      <c r="Z53" s="185"/>
    </row>
    <row r="54" spans="1:26" ht="12.75" customHeight="1" x14ac:dyDescent="0.2">
      <c r="A54" s="90"/>
      <c r="B54" s="90"/>
      <c r="C54" s="39"/>
      <c r="D54" s="91"/>
      <c r="E54" s="39"/>
      <c r="F54" s="39"/>
      <c r="G54" s="39"/>
      <c r="H54" s="39"/>
      <c r="I54" s="39"/>
      <c r="J54" s="39"/>
      <c r="K54" s="39"/>
      <c r="L54" s="39"/>
      <c r="M54" s="39"/>
      <c r="N54" s="39"/>
      <c r="O54" s="39"/>
      <c r="P54" s="39"/>
      <c r="Q54" s="39"/>
      <c r="R54" s="39"/>
      <c r="S54" s="39"/>
      <c r="T54" s="39"/>
      <c r="U54" s="39"/>
      <c r="V54" s="39"/>
      <c r="W54" s="39"/>
      <c r="X54" s="39"/>
      <c r="Y54" s="39"/>
      <c r="Z54" s="185"/>
    </row>
    <row r="55" spans="1:26" ht="12.75" customHeight="1" x14ac:dyDescent="0.2">
      <c r="A55" s="90"/>
      <c r="B55" s="90"/>
      <c r="C55" s="39"/>
      <c r="D55" s="91"/>
      <c r="E55" s="39"/>
      <c r="F55" s="39"/>
      <c r="G55" s="39"/>
      <c r="H55" s="39"/>
      <c r="I55" s="39"/>
      <c r="J55" s="39"/>
      <c r="K55" s="39"/>
      <c r="L55" s="39"/>
      <c r="M55" s="39"/>
      <c r="N55" s="39"/>
      <c r="O55" s="39"/>
      <c r="P55" s="39"/>
      <c r="Q55" s="39"/>
      <c r="R55" s="39"/>
      <c r="S55" s="39"/>
      <c r="T55" s="39"/>
      <c r="U55" s="39"/>
      <c r="V55" s="39"/>
      <c r="W55" s="39"/>
      <c r="X55" s="39"/>
      <c r="Y55" s="39"/>
      <c r="Z55" s="185"/>
    </row>
    <row r="56" spans="1:26" ht="12.75" customHeight="1" x14ac:dyDescent="0.2">
      <c r="A56" s="90"/>
      <c r="B56" s="90"/>
      <c r="C56" s="39"/>
      <c r="D56" s="91"/>
      <c r="E56" s="39"/>
      <c r="F56" s="39"/>
      <c r="G56" s="39"/>
      <c r="H56" s="39"/>
      <c r="I56" s="39"/>
      <c r="J56" s="39"/>
      <c r="K56" s="39"/>
      <c r="L56" s="39"/>
      <c r="M56" s="39"/>
      <c r="N56" s="39"/>
      <c r="O56" s="39"/>
      <c r="P56" s="39"/>
      <c r="Q56" s="39"/>
      <c r="R56" s="39"/>
      <c r="S56" s="39"/>
      <c r="T56" s="39"/>
      <c r="U56" s="39"/>
      <c r="V56" s="39"/>
      <c r="W56" s="39"/>
      <c r="X56" s="39"/>
      <c r="Y56" s="39"/>
      <c r="Z56" s="185"/>
    </row>
    <row r="57" spans="1:26" ht="12.75" customHeight="1" x14ac:dyDescent="0.2">
      <c r="A57" s="90"/>
      <c r="B57" s="90"/>
      <c r="C57" s="39"/>
      <c r="D57" s="91"/>
      <c r="E57" s="39"/>
      <c r="F57" s="39"/>
      <c r="G57" s="39"/>
      <c r="H57" s="39"/>
      <c r="I57" s="39"/>
      <c r="J57" s="39"/>
      <c r="K57" s="39"/>
      <c r="L57" s="39"/>
      <c r="M57" s="39"/>
      <c r="N57" s="39"/>
      <c r="O57" s="39"/>
      <c r="P57" s="39"/>
      <c r="Q57" s="39"/>
      <c r="R57" s="39"/>
      <c r="S57" s="39"/>
      <c r="T57" s="39"/>
      <c r="U57" s="39"/>
      <c r="V57" s="39"/>
      <c r="W57" s="39"/>
      <c r="X57" s="39"/>
      <c r="Y57" s="39"/>
      <c r="Z57" s="185"/>
    </row>
    <row r="58" spans="1:26" ht="12.75" customHeight="1" x14ac:dyDescent="0.2">
      <c r="A58" s="90"/>
      <c r="B58" s="90"/>
      <c r="C58" s="39"/>
      <c r="D58" s="91"/>
      <c r="E58" s="39"/>
      <c r="F58" s="39"/>
      <c r="G58" s="39"/>
      <c r="H58" s="39"/>
      <c r="I58" s="39"/>
      <c r="J58" s="39"/>
      <c r="K58" s="39"/>
      <c r="L58" s="39"/>
      <c r="M58" s="39"/>
      <c r="N58" s="39"/>
      <c r="O58" s="39"/>
      <c r="P58" s="39"/>
      <c r="Q58" s="39"/>
      <c r="R58" s="39"/>
      <c r="S58" s="39"/>
      <c r="T58" s="39"/>
      <c r="U58" s="39"/>
      <c r="V58" s="39"/>
      <c r="W58" s="39"/>
      <c r="X58" s="39"/>
      <c r="Y58" s="39"/>
      <c r="Z58" s="185"/>
    </row>
    <row r="59" spans="1:26" ht="12.75" customHeight="1" x14ac:dyDescent="0.2">
      <c r="A59" s="90"/>
      <c r="B59" s="90"/>
      <c r="C59" s="39"/>
      <c r="D59" s="91"/>
      <c r="E59" s="39"/>
      <c r="F59" s="39"/>
      <c r="G59" s="39"/>
      <c r="H59" s="39"/>
      <c r="I59" s="39"/>
      <c r="J59" s="39"/>
      <c r="K59" s="39"/>
      <c r="L59" s="39"/>
      <c r="M59" s="39"/>
      <c r="N59" s="39"/>
      <c r="O59" s="39"/>
      <c r="P59" s="39"/>
      <c r="Q59" s="39"/>
      <c r="R59" s="39"/>
      <c r="S59" s="39"/>
      <c r="T59" s="39"/>
      <c r="U59" s="39"/>
      <c r="V59" s="39"/>
      <c r="W59" s="39"/>
      <c r="X59" s="39"/>
      <c r="Y59" s="39"/>
      <c r="Z59" s="185"/>
    </row>
    <row r="60" spans="1:26" ht="12.75" customHeight="1" x14ac:dyDescent="0.2">
      <c r="A60" s="90"/>
      <c r="B60" s="90"/>
      <c r="C60" s="39"/>
      <c r="D60" s="91"/>
      <c r="E60" s="39"/>
      <c r="F60" s="39"/>
      <c r="G60" s="39"/>
      <c r="H60" s="39"/>
      <c r="I60" s="39"/>
      <c r="J60" s="39"/>
      <c r="K60" s="39"/>
      <c r="L60" s="39"/>
      <c r="M60" s="39"/>
      <c r="N60" s="39"/>
      <c r="O60" s="39"/>
      <c r="P60" s="39"/>
      <c r="Q60" s="39"/>
      <c r="R60" s="39"/>
      <c r="S60" s="39"/>
      <c r="T60" s="39"/>
      <c r="U60" s="39"/>
      <c r="V60" s="39"/>
      <c r="W60" s="39"/>
      <c r="X60" s="39"/>
      <c r="Y60" s="39"/>
      <c r="Z60" s="185"/>
    </row>
    <row r="61" spans="1:26" ht="12.75" customHeight="1" x14ac:dyDescent="0.2">
      <c r="A61" s="90"/>
      <c r="B61" s="90"/>
      <c r="C61" s="39"/>
      <c r="D61" s="91"/>
      <c r="E61" s="39"/>
      <c r="F61" s="39"/>
      <c r="G61" s="39"/>
      <c r="H61" s="39"/>
      <c r="I61" s="39"/>
      <c r="J61" s="39"/>
      <c r="K61" s="39"/>
      <c r="L61" s="39"/>
      <c r="M61" s="39"/>
      <c r="N61" s="39"/>
      <c r="O61" s="39"/>
      <c r="P61" s="39"/>
      <c r="Q61" s="39"/>
      <c r="R61" s="39"/>
      <c r="S61" s="39"/>
      <c r="T61" s="39"/>
      <c r="U61" s="39"/>
      <c r="V61" s="39"/>
      <c r="W61" s="39"/>
      <c r="X61" s="39"/>
      <c r="Y61" s="39"/>
      <c r="Z61" s="185"/>
    </row>
    <row r="62" spans="1:26" ht="12.75" customHeight="1" x14ac:dyDescent="0.2">
      <c r="A62" s="90"/>
      <c r="B62" s="90"/>
      <c r="C62" s="39"/>
      <c r="D62" s="91"/>
      <c r="E62" s="39"/>
      <c r="F62" s="39"/>
      <c r="G62" s="39"/>
      <c r="H62" s="39"/>
      <c r="I62" s="39"/>
      <c r="J62" s="39"/>
      <c r="K62" s="39"/>
      <c r="L62" s="39"/>
      <c r="M62" s="39"/>
      <c r="N62" s="39"/>
      <c r="O62" s="39"/>
      <c r="P62" s="39"/>
      <c r="Q62" s="39"/>
      <c r="R62" s="39"/>
      <c r="S62" s="39"/>
      <c r="T62" s="39"/>
      <c r="U62" s="39"/>
      <c r="V62" s="39"/>
      <c r="W62" s="39"/>
      <c r="X62" s="39"/>
      <c r="Y62" s="39"/>
      <c r="Z62" s="185"/>
    </row>
    <row r="63" spans="1:26" ht="12.75" customHeight="1" x14ac:dyDescent="0.2">
      <c r="A63" s="90"/>
      <c r="B63" s="90"/>
      <c r="C63" s="39"/>
      <c r="D63" s="91"/>
      <c r="E63" s="39"/>
      <c r="F63" s="39"/>
      <c r="G63" s="39"/>
      <c r="H63" s="39"/>
      <c r="I63" s="39"/>
      <c r="J63" s="39"/>
      <c r="K63" s="39"/>
      <c r="L63" s="39"/>
      <c r="M63" s="39"/>
      <c r="N63" s="39"/>
      <c r="O63" s="39"/>
      <c r="P63" s="39"/>
      <c r="Q63" s="39"/>
      <c r="R63" s="39"/>
      <c r="S63" s="39"/>
      <c r="T63" s="39"/>
      <c r="U63" s="39"/>
      <c r="V63" s="39"/>
      <c r="W63" s="39"/>
      <c r="X63" s="39"/>
      <c r="Y63" s="39"/>
      <c r="Z63" s="185"/>
    </row>
    <row r="64" spans="1:26" ht="12.75" customHeight="1" x14ac:dyDescent="0.2">
      <c r="A64" s="90"/>
      <c r="B64" s="90"/>
      <c r="C64" s="39"/>
      <c r="D64" s="91"/>
      <c r="E64" s="39"/>
      <c r="F64" s="39"/>
      <c r="G64" s="39"/>
      <c r="H64" s="39"/>
      <c r="I64" s="39"/>
      <c r="J64" s="39"/>
      <c r="K64" s="39"/>
      <c r="L64" s="39"/>
      <c r="M64" s="39"/>
      <c r="N64" s="39"/>
      <c r="O64" s="39"/>
      <c r="P64" s="39"/>
      <c r="Q64" s="39"/>
      <c r="R64" s="39"/>
      <c r="S64" s="39"/>
      <c r="T64" s="39"/>
      <c r="U64" s="39"/>
      <c r="V64" s="39"/>
      <c r="W64" s="39"/>
      <c r="X64" s="39"/>
      <c r="Y64" s="39"/>
      <c r="Z64" s="185"/>
    </row>
    <row r="65" spans="1:26" ht="12.75" customHeight="1" x14ac:dyDescent="0.2">
      <c r="A65" s="90"/>
      <c r="B65" s="90"/>
      <c r="C65" s="39"/>
      <c r="D65" s="91"/>
      <c r="E65" s="39"/>
      <c r="F65" s="39"/>
      <c r="G65" s="39"/>
      <c r="H65" s="39"/>
      <c r="I65" s="39"/>
      <c r="J65" s="39"/>
      <c r="K65" s="39"/>
      <c r="L65" s="39"/>
      <c r="M65" s="39"/>
      <c r="N65" s="39"/>
      <c r="O65" s="39"/>
      <c r="P65" s="39"/>
      <c r="Q65" s="39"/>
      <c r="R65" s="39"/>
      <c r="S65" s="39"/>
      <c r="T65" s="39"/>
      <c r="U65" s="39"/>
      <c r="V65" s="39"/>
      <c r="W65" s="39"/>
      <c r="X65" s="39"/>
      <c r="Y65" s="39"/>
      <c r="Z65" s="185"/>
    </row>
    <row r="66" spans="1:26" ht="12.75" customHeight="1" x14ac:dyDescent="0.2">
      <c r="A66" s="90"/>
      <c r="B66" s="90"/>
      <c r="C66" s="39"/>
      <c r="D66" s="91"/>
      <c r="E66" s="39"/>
      <c r="F66" s="39"/>
      <c r="G66" s="39"/>
      <c r="H66" s="39"/>
      <c r="I66" s="39"/>
      <c r="J66" s="39"/>
      <c r="K66" s="39"/>
      <c r="L66" s="39"/>
      <c r="M66" s="39"/>
      <c r="N66" s="39"/>
      <c r="O66" s="39"/>
      <c r="P66" s="39"/>
      <c r="Q66" s="39"/>
      <c r="R66" s="39"/>
      <c r="S66" s="39"/>
      <c r="T66" s="39"/>
      <c r="U66" s="39"/>
      <c r="V66" s="39"/>
      <c r="W66" s="39"/>
      <c r="X66" s="39"/>
      <c r="Y66" s="39"/>
      <c r="Z66" s="185"/>
    </row>
    <row r="67" spans="1:26" ht="12.75" customHeight="1" x14ac:dyDescent="0.2">
      <c r="A67" s="90"/>
      <c r="B67" s="90"/>
      <c r="C67" s="39"/>
      <c r="D67" s="91"/>
      <c r="E67" s="39"/>
      <c r="F67" s="39"/>
      <c r="G67" s="39"/>
      <c r="H67" s="39"/>
      <c r="I67" s="39"/>
      <c r="J67" s="39"/>
      <c r="K67" s="39"/>
      <c r="L67" s="39"/>
      <c r="M67" s="39"/>
      <c r="N67" s="39"/>
      <c r="O67" s="39"/>
      <c r="P67" s="39"/>
      <c r="Q67" s="39"/>
      <c r="R67" s="39"/>
      <c r="S67" s="39"/>
      <c r="T67" s="39"/>
      <c r="U67" s="39"/>
      <c r="V67" s="39"/>
      <c r="W67" s="39"/>
      <c r="X67" s="39"/>
      <c r="Y67" s="39"/>
      <c r="Z67" s="185"/>
    </row>
    <row r="68" spans="1:26" ht="12.75" customHeight="1" x14ac:dyDescent="0.2">
      <c r="A68" s="90"/>
      <c r="B68" s="90"/>
      <c r="C68" s="39"/>
      <c r="D68" s="91"/>
      <c r="E68" s="39"/>
      <c r="F68" s="39"/>
      <c r="G68" s="39"/>
      <c r="H68" s="39"/>
      <c r="I68" s="39"/>
      <c r="J68" s="39"/>
      <c r="K68" s="39"/>
      <c r="L68" s="39"/>
      <c r="M68" s="39"/>
      <c r="N68" s="39"/>
      <c r="O68" s="39"/>
      <c r="P68" s="39"/>
      <c r="Q68" s="39"/>
      <c r="R68" s="39"/>
      <c r="S68" s="39"/>
      <c r="T68" s="39"/>
      <c r="U68" s="39"/>
      <c r="V68" s="39"/>
      <c r="W68" s="39"/>
      <c r="X68" s="39"/>
      <c r="Y68" s="39"/>
      <c r="Z68" s="185"/>
    </row>
    <row r="69" spans="1:26" ht="12.75" customHeight="1" x14ac:dyDescent="0.2">
      <c r="A69" s="90"/>
      <c r="B69" s="90"/>
      <c r="C69" s="39"/>
      <c r="D69" s="91"/>
      <c r="E69" s="39"/>
      <c r="F69" s="39"/>
      <c r="G69" s="39"/>
      <c r="H69" s="39"/>
      <c r="I69" s="39"/>
      <c r="J69" s="39"/>
      <c r="K69" s="39"/>
      <c r="L69" s="39"/>
      <c r="M69" s="39"/>
      <c r="N69" s="39"/>
      <c r="O69" s="39"/>
      <c r="P69" s="39"/>
      <c r="Q69" s="39"/>
      <c r="R69" s="39"/>
      <c r="S69" s="39"/>
      <c r="T69" s="39"/>
      <c r="U69" s="39"/>
      <c r="V69" s="39"/>
      <c r="W69" s="39"/>
      <c r="X69" s="39"/>
      <c r="Y69" s="39"/>
      <c r="Z69" s="185"/>
    </row>
    <row r="70" spans="1:26" ht="12.75" customHeight="1" x14ac:dyDescent="0.2">
      <c r="A70" s="90"/>
      <c r="B70" s="90"/>
      <c r="C70" s="39"/>
      <c r="D70" s="91"/>
      <c r="E70" s="39"/>
      <c r="F70" s="39"/>
      <c r="G70" s="39"/>
      <c r="H70" s="39"/>
      <c r="I70" s="39"/>
      <c r="J70" s="39"/>
      <c r="K70" s="39"/>
      <c r="L70" s="39"/>
      <c r="M70" s="39"/>
      <c r="N70" s="39"/>
      <c r="O70" s="39"/>
      <c r="P70" s="39"/>
      <c r="Q70" s="39"/>
      <c r="R70" s="39"/>
      <c r="S70" s="39"/>
      <c r="T70" s="39"/>
      <c r="U70" s="39"/>
      <c r="V70" s="39"/>
      <c r="W70" s="39"/>
      <c r="X70" s="39"/>
      <c r="Y70" s="39"/>
      <c r="Z70" s="185"/>
    </row>
    <row r="71" spans="1:26" ht="12.75" customHeight="1" x14ac:dyDescent="0.2">
      <c r="A71" s="90"/>
      <c r="B71" s="90"/>
      <c r="C71" s="39"/>
      <c r="D71" s="91"/>
      <c r="E71" s="39"/>
      <c r="F71" s="39"/>
      <c r="G71" s="39"/>
      <c r="H71" s="39"/>
      <c r="I71" s="39"/>
      <c r="J71" s="39"/>
      <c r="K71" s="39"/>
      <c r="L71" s="39"/>
      <c r="M71" s="39"/>
      <c r="N71" s="39"/>
      <c r="O71" s="39"/>
      <c r="P71" s="39"/>
      <c r="Q71" s="39"/>
      <c r="R71" s="39"/>
      <c r="S71" s="39"/>
      <c r="T71" s="39"/>
      <c r="U71" s="39"/>
      <c r="V71" s="39"/>
      <c r="W71" s="39"/>
      <c r="X71" s="39"/>
      <c r="Y71" s="39"/>
      <c r="Z71" s="185"/>
    </row>
    <row r="72" spans="1:26" ht="12.75" customHeight="1" x14ac:dyDescent="0.2">
      <c r="A72" s="90"/>
      <c r="B72" s="90"/>
      <c r="C72" s="39"/>
      <c r="D72" s="91"/>
      <c r="E72" s="39"/>
      <c r="F72" s="39"/>
      <c r="G72" s="39"/>
      <c r="H72" s="39"/>
      <c r="I72" s="39"/>
      <c r="J72" s="39"/>
      <c r="K72" s="39"/>
      <c r="L72" s="39"/>
      <c r="M72" s="39"/>
      <c r="N72" s="39"/>
      <c r="O72" s="39"/>
      <c r="P72" s="39"/>
      <c r="Q72" s="39"/>
      <c r="R72" s="39"/>
      <c r="S72" s="39"/>
      <c r="T72" s="39"/>
      <c r="U72" s="39"/>
      <c r="V72" s="39"/>
      <c r="W72" s="39"/>
      <c r="X72" s="39"/>
      <c r="Y72" s="39"/>
      <c r="Z72" s="185"/>
    </row>
    <row r="73" spans="1:26" ht="12.75" customHeight="1" x14ac:dyDescent="0.2">
      <c r="A73" s="90"/>
      <c r="B73" s="90"/>
      <c r="C73" s="39"/>
      <c r="D73" s="91"/>
      <c r="E73" s="39"/>
      <c r="F73" s="39"/>
      <c r="G73" s="39"/>
      <c r="H73" s="39"/>
      <c r="I73" s="39"/>
      <c r="J73" s="39"/>
      <c r="K73" s="39"/>
      <c r="L73" s="39"/>
      <c r="M73" s="39"/>
      <c r="N73" s="39"/>
      <c r="O73" s="39"/>
      <c r="P73" s="39"/>
      <c r="Q73" s="39"/>
      <c r="R73" s="39"/>
      <c r="S73" s="39"/>
      <c r="T73" s="39"/>
      <c r="U73" s="39"/>
      <c r="V73" s="39"/>
      <c r="W73" s="39"/>
      <c r="X73" s="39"/>
      <c r="Y73" s="39"/>
      <c r="Z73" s="185"/>
    </row>
    <row r="74" spans="1:26" ht="12.75" customHeight="1" x14ac:dyDescent="0.2">
      <c r="A74" s="90"/>
      <c r="B74" s="90"/>
      <c r="C74" s="39"/>
      <c r="D74" s="91"/>
      <c r="E74" s="39"/>
      <c r="F74" s="39"/>
      <c r="G74" s="39"/>
      <c r="H74" s="39"/>
      <c r="I74" s="39"/>
      <c r="J74" s="39"/>
      <c r="K74" s="39"/>
      <c r="L74" s="39"/>
      <c r="M74" s="39"/>
      <c r="N74" s="39"/>
      <c r="O74" s="39"/>
      <c r="P74" s="39"/>
      <c r="Q74" s="39"/>
      <c r="R74" s="39"/>
      <c r="S74" s="39"/>
      <c r="T74" s="39"/>
      <c r="U74" s="39"/>
      <c r="V74" s="39"/>
      <c r="W74" s="39"/>
      <c r="X74" s="39"/>
      <c r="Y74" s="39"/>
      <c r="Z74" s="185"/>
    </row>
    <row r="75" spans="1:26" ht="12.75" customHeight="1" x14ac:dyDescent="0.2">
      <c r="A75" s="90"/>
      <c r="B75" s="90"/>
      <c r="C75" s="39"/>
      <c r="D75" s="91"/>
      <c r="E75" s="39"/>
      <c r="F75" s="39"/>
      <c r="G75" s="39"/>
      <c r="H75" s="39"/>
      <c r="I75" s="39"/>
      <c r="J75" s="39"/>
      <c r="K75" s="39"/>
      <c r="L75" s="39"/>
      <c r="M75" s="39"/>
      <c r="N75" s="39"/>
      <c r="O75" s="39"/>
      <c r="P75" s="39"/>
      <c r="Q75" s="39"/>
      <c r="R75" s="39"/>
      <c r="S75" s="39"/>
      <c r="T75" s="39"/>
      <c r="U75" s="39"/>
      <c r="V75" s="39"/>
      <c r="W75" s="39"/>
      <c r="X75" s="39"/>
      <c r="Y75" s="39"/>
      <c r="Z75" s="185"/>
    </row>
    <row r="76" spans="1:26" ht="12.75" customHeight="1" x14ac:dyDescent="0.2">
      <c r="A76" s="90"/>
      <c r="B76" s="90"/>
      <c r="C76" s="39"/>
      <c r="D76" s="91"/>
      <c r="E76" s="39"/>
      <c r="F76" s="39"/>
      <c r="G76" s="39"/>
      <c r="H76" s="39"/>
      <c r="I76" s="39"/>
      <c r="J76" s="39"/>
      <c r="K76" s="39"/>
      <c r="L76" s="39"/>
      <c r="M76" s="39"/>
      <c r="N76" s="39"/>
      <c r="O76" s="39"/>
      <c r="P76" s="39"/>
      <c r="Q76" s="39"/>
      <c r="R76" s="39"/>
      <c r="S76" s="39"/>
      <c r="T76" s="39"/>
      <c r="U76" s="39"/>
      <c r="V76" s="39"/>
      <c r="W76" s="39"/>
      <c r="X76" s="39"/>
      <c r="Y76" s="39"/>
      <c r="Z76" s="185"/>
    </row>
    <row r="77" spans="1:26" ht="12.75" customHeight="1" x14ac:dyDescent="0.2">
      <c r="A77" s="90"/>
      <c r="B77" s="90"/>
      <c r="C77" s="39"/>
      <c r="D77" s="91"/>
      <c r="E77" s="39"/>
      <c r="F77" s="39"/>
      <c r="G77" s="39"/>
      <c r="H77" s="39"/>
      <c r="I77" s="39"/>
      <c r="J77" s="39"/>
      <c r="K77" s="39"/>
      <c r="L77" s="39"/>
      <c r="M77" s="39"/>
      <c r="N77" s="39"/>
      <c r="O77" s="39"/>
      <c r="P77" s="39"/>
      <c r="Q77" s="39"/>
      <c r="R77" s="39"/>
      <c r="S77" s="39"/>
      <c r="T77" s="39"/>
      <c r="U77" s="39"/>
      <c r="V77" s="39"/>
      <c r="W77" s="39"/>
      <c r="X77" s="39"/>
      <c r="Y77" s="39"/>
      <c r="Z77" s="185"/>
    </row>
    <row r="78" spans="1:26" ht="12.75" customHeight="1" x14ac:dyDescent="0.2">
      <c r="A78" s="90"/>
      <c r="B78" s="90"/>
      <c r="C78" s="39"/>
      <c r="D78" s="91"/>
      <c r="E78" s="39"/>
      <c r="F78" s="39"/>
      <c r="G78" s="39"/>
      <c r="H78" s="39"/>
      <c r="I78" s="39"/>
      <c r="J78" s="39"/>
      <c r="K78" s="39"/>
      <c r="L78" s="39"/>
      <c r="M78" s="39"/>
      <c r="N78" s="39"/>
      <c r="O78" s="39"/>
      <c r="P78" s="39"/>
      <c r="Q78" s="39"/>
      <c r="R78" s="39"/>
      <c r="S78" s="39"/>
      <c r="T78" s="39"/>
      <c r="U78" s="39"/>
      <c r="V78" s="39"/>
      <c r="W78" s="39"/>
      <c r="X78" s="39"/>
      <c r="Y78" s="39"/>
      <c r="Z78" s="185"/>
    </row>
    <row r="79" spans="1:26" ht="12.75" customHeight="1" x14ac:dyDescent="0.2">
      <c r="A79" s="90"/>
      <c r="B79" s="90"/>
      <c r="C79" s="39"/>
      <c r="D79" s="91"/>
      <c r="E79" s="39"/>
      <c r="F79" s="39"/>
      <c r="G79" s="39"/>
      <c r="H79" s="39"/>
      <c r="I79" s="39"/>
      <c r="J79" s="39"/>
      <c r="K79" s="39"/>
      <c r="L79" s="39"/>
      <c r="M79" s="39"/>
      <c r="N79" s="39"/>
      <c r="O79" s="39"/>
      <c r="P79" s="39"/>
      <c r="Q79" s="39"/>
      <c r="R79" s="39"/>
      <c r="S79" s="39"/>
      <c r="T79" s="39"/>
      <c r="U79" s="39"/>
      <c r="V79" s="39"/>
      <c r="W79" s="39"/>
      <c r="X79" s="39"/>
      <c r="Y79" s="39"/>
      <c r="Z79" s="185"/>
    </row>
    <row r="80" spans="1:26" ht="12.75" customHeight="1" x14ac:dyDescent="0.2">
      <c r="A80" s="90"/>
      <c r="B80" s="90"/>
      <c r="C80" s="39"/>
      <c r="D80" s="91"/>
      <c r="E80" s="39"/>
      <c r="F80" s="39"/>
      <c r="G80" s="39"/>
      <c r="H80" s="39"/>
      <c r="I80" s="39"/>
      <c r="J80" s="39"/>
      <c r="K80" s="39"/>
      <c r="L80" s="39"/>
      <c r="M80" s="39"/>
      <c r="N80" s="39"/>
      <c r="O80" s="39"/>
      <c r="P80" s="39"/>
      <c r="Q80" s="39"/>
      <c r="R80" s="39"/>
      <c r="S80" s="39"/>
      <c r="T80" s="39"/>
      <c r="U80" s="39"/>
      <c r="V80" s="39"/>
      <c r="W80" s="39"/>
      <c r="X80" s="39"/>
      <c r="Y80" s="39"/>
      <c r="Z80" s="185"/>
    </row>
    <row r="81" spans="1:26" ht="12.75" customHeight="1" x14ac:dyDescent="0.2">
      <c r="A81" s="90"/>
      <c r="B81" s="90"/>
      <c r="C81" s="39"/>
      <c r="D81" s="91"/>
      <c r="E81" s="39"/>
      <c r="F81" s="39"/>
      <c r="G81" s="39"/>
      <c r="H81" s="39"/>
      <c r="I81" s="39"/>
      <c r="J81" s="39"/>
      <c r="K81" s="39"/>
      <c r="L81" s="39"/>
      <c r="M81" s="39"/>
      <c r="N81" s="39"/>
      <c r="O81" s="39"/>
      <c r="P81" s="39"/>
      <c r="Q81" s="39"/>
      <c r="R81" s="39"/>
      <c r="S81" s="39"/>
      <c r="T81" s="39"/>
      <c r="U81" s="39"/>
      <c r="V81" s="39"/>
      <c r="W81" s="39"/>
      <c r="X81" s="39"/>
      <c r="Y81" s="39"/>
      <c r="Z81" s="185"/>
    </row>
    <row r="82" spans="1:26" ht="12.75" customHeight="1" x14ac:dyDescent="0.2">
      <c r="A82" s="90"/>
      <c r="B82" s="90"/>
      <c r="C82" s="39"/>
      <c r="D82" s="91"/>
      <c r="E82" s="39"/>
      <c r="F82" s="39"/>
      <c r="G82" s="39"/>
      <c r="H82" s="39"/>
      <c r="I82" s="39"/>
      <c r="J82" s="39"/>
      <c r="K82" s="39"/>
      <c r="L82" s="39"/>
      <c r="M82" s="39"/>
      <c r="N82" s="39"/>
      <c r="O82" s="39"/>
      <c r="P82" s="39"/>
      <c r="Q82" s="39"/>
      <c r="R82" s="39"/>
      <c r="S82" s="39"/>
      <c r="T82" s="39"/>
      <c r="U82" s="39"/>
      <c r="V82" s="39"/>
      <c r="W82" s="39"/>
      <c r="X82" s="39"/>
      <c r="Y82" s="39"/>
      <c r="Z82" s="185"/>
    </row>
    <row r="83" spans="1:26" ht="12.75" customHeight="1" x14ac:dyDescent="0.2">
      <c r="A83" s="90"/>
      <c r="B83" s="90"/>
      <c r="C83" s="39"/>
      <c r="D83" s="91"/>
      <c r="E83" s="39"/>
      <c r="F83" s="39"/>
      <c r="G83" s="39"/>
      <c r="H83" s="39"/>
      <c r="I83" s="39"/>
      <c r="J83" s="39"/>
      <c r="K83" s="39"/>
      <c r="L83" s="39"/>
      <c r="M83" s="39"/>
      <c r="N83" s="39"/>
      <c r="O83" s="39"/>
      <c r="P83" s="39"/>
      <c r="Q83" s="39"/>
      <c r="R83" s="39"/>
      <c r="S83" s="39"/>
      <c r="T83" s="39"/>
      <c r="U83" s="39"/>
      <c r="V83" s="39"/>
      <c r="W83" s="39"/>
      <c r="X83" s="39"/>
      <c r="Y83" s="39"/>
      <c r="Z83" s="185"/>
    </row>
    <row r="84" spans="1:26" ht="12.75" customHeight="1" x14ac:dyDescent="0.2">
      <c r="A84" s="90"/>
      <c r="B84" s="90"/>
      <c r="C84" s="39"/>
      <c r="D84" s="91"/>
      <c r="E84" s="39"/>
      <c r="F84" s="39"/>
      <c r="G84" s="39"/>
      <c r="H84" s="39"/>
      <c r="I84" s="39"/>
      <c r="J84" s="39"/>
      <c r="K84" s="39"/>
      <c r="L84" s="39"/>
      <c r="M84" s="39"/>
      <c r="N84" s="39"/>
      <c r="O84" s="39"/>
      <c r="P84" s="39"/>
      <c r="Q84" s="39"/>
      <c r="R84" s="39"/>
      <c r="S84" s="39"/>
      <c r="T84" s="39"/>
      <c r="U84" s="39"/>
      <c r="V84" s="39"/>
      <c r="W84" s="39"/>
      <c r="X84" s="39"/>
      <c r="Y84" s="39"/>
      <c r="Z84" s="185"/>
    </row>
    <row r="85" spans="1:26" ht="12.75" customHeight="1" x14ac:dyDescent="0.2">
      <c r="A85" s="90"/>
      <c r="B85" s="90"/>
      <c r="C85" s="39"/>
      <c r="D85" s="91"/>
      <c r="E85" s="39"/>
      <c r="F85" s="39"/>
      <c r="G85" s="39"/>
      <c r="H85" s="39"/>
      <c r="I85" s="39"/>
      <c r="J85" s="39"/>
      <c r="K85" s="39"/>
      <c r="L85" s="39"/>
      <c r="M85" s="39"/>
      <c r="N85" s="39"/>
      <c r="O85" s="39"/>
      <c r="P85" s="39"/>
      <c r="Q85" s="39"/>
      <c r="R85" s="39"/>
      <c r="S85" s="39"/>
      <c r="T85" s="39"/>
      <c r="U85" s="39"/>
      <c r="V85" s="39"/>
      <c r="W85" s="39"/>
      <c r="X85" s="39"/>
      <c r="Y85" s="39"/>
      <c r="Z85" s="185"/>
    </row>
    <row r="86" spans="1:26" ht="12.75" customHeight="1" x14ac:dyDescent="0.2">
      <c r="A86" s="90"/>
      <c r="B86" s="90"/>
      <c r="C86" s="39"/>
      <c r="D86" s="91"/>
      <c r="E86" s="39"/>
      <c r="F86" s="39"/>
      <c r="G86" s="39"/>
      <c r="H86" s="39"/>
      <c r="I86" s="39"/>
      <c r="J86" s="39"/>
      <c r="K86" s="39"/>
      <c r="L86" s="39"/>
      <c r="M86" s="39"/>
      <c r="N86" s="39"/>
      <c r="O86" s="39"/>
      <c r="P86" s="39"/>
      <c r="Q86" s="39"/>
      <c r="R86" s="39"/>
      <c r="S86" s="39"/>
      <c r="T86" s="39"/>
      <c r="U86" s="39"/>
      <c r="V86" s="39"/>
      <c r="W86" s="39"/>
      <c r="X86" s="39"/>
      <c r="Y86" s="39"/>
      <c r="Z86" s="185"/>
    </row>
    <row r="87" spans="1:26" ht="12.75" customHeight="1" x14ac:dyDescent="0.2">
      <c r="A87" s="90"/>
      <c r="B87" s="90"/>
      <c r="C87" s="39"/>
      <c r="D87" s="91"/>
      <c r="E87" s="39"/>
      <c r="F87" s="39"/>
      <c r="G87" s="39"/>
      <c r="H87" s="39"/>
      <c r="I87" s="39"/>
      <c r="J87" s="39"/>
      <c r="K87" s="39"/>
      <c r="L87" s="39"/>
      <c r="M87" s="39"/>
      <c r="N87" s="39"/>
      <c r="O87" s="39"/>
      <c r="P87" s="39"/>
      <c r="Q87" s="39"/>
      <c r="R87" s="39"/>
      <c r="S87" s="39"/>
      <c r="T87" s="39"/>
      <c r="U87" s="39"/>
      <c r="V87" s="39"/>
      <c r="W87" s="39"/>
      <c r="X87" s="39"/>
      <c r="Y87" s="39"/>
      <c r="Z87" s="185"/>
    </row>
    <row r="88" spans="1:26" ht="12.75" customHeight="1" x14ac:dyDescent="0.2">
      <c r="A88" s="90"/>
      <c r="B88" s="90"/>
      <c r="C88" s="39"/>
      <c r="D88" s="91"/>
      <c r="E88" s="39"/>
      <c r="F88" s="39"/>
      <c r="G88" s="39"/>
      <c r="H88" s="39"/>
      <c r="I88" s="39"/>
      <c r="J88" s="39"/>
      <c r="K88" s="39"/>
      <c r="L88" s="39"/>
      <c r="M88" s="39"/>
      <c r="N88" s="39"/>
      <c r="O88" s="39"/>
      <c r="P88" s="39"/>
      <c r="Q88" s="39"/>
      <c r="R88" s="39"/>
      <c r="S88" s="39"/>
      <c r="T88" s="39"/>
      <c r="U88" s="39"/>
      <c r="V88" s="39"/>
      <c r="W88" s="39"/>
      <c r="X88" s="39"/>
      <c r="Y88" s="39"/>
      <c r="Z88" s="185"/>
    </row>
    <row r="89" spans="1:26" ht="12.75" customHeight="1" x14ac:dyDescent="0.2">
      <c r="A89" s="90"/>
      <c r="B89" s="90"/>
      <c r="C89" s="39"/>
      <c r="D89" s="91"/>
      <c r="E89" s="39"/>
      <c r="F89" s="39"/>
      <c r="G89" s="39"/>
      <c r="H89" s="39"/>
      <c r="I89" s="39"/>
      <c r="J89" s="39"/>
      <c r="K89" s="39"/>
      <c r="L89" s="39"/>
      <c r="M89" s="39"/>
      <c r="N89" s="39"/>
      <c r="O89" s="39"/>
      <c r="P89" s="39"/>
      <c r="Q89" s="39"/>
      <c r="R89" s="39"/>
      <c r="S89" s="39"/>
      <c r="T89" s="39"/>
      <c r="U89" s="39"/>
      <c r="V89" s="39"/>
      <c r="W89" s="39"/>
      <c r="X89" s="39"/>
      <c r="Y89" s="39"/>
      <c r="Z89" s="185"/>
    </row>
    <row r="90" spans="1:26" ht="12.75" customHeight="1" x14ac:dyDescent="0.2">
      <c r="A90" s="90"/>
      <c r="B90" s="90"/>
      <c r="C90" s="39"/>
      <c r="D90" s="91"/>
      <c r="E90" s="39"/>
      <c r="F90" s="39"/>
      <c r="G90" s="39"/>
      <c r="H90" s="39"/>
      <c r="I90" s="39"/>
      <c r="J90" s="39"/>
      <c r="K90" s="39"/>
      <c r="L90" s="39"/>
      <c r="M90" s="39"/>
      <c r="N90" s="39"/>
      <c r="O90" s="39"/>
      <c r="P90" s="39"/>
      <c r="Q90" s="39"/>
      <c r="R90" s="39"/>
      <c r="S90" s="39"/>
      <c r="T90" s="39"/>
      <c r="U90" s="39"/>
      <c r="V90" s="39"/>
      <c r="W90" s="39"/>
      <c r="X90" s="39"/>
      <c r="Y90" s="39"/>
      <c r="Z90" s="185"/>
    </row>
    <row r="91" spans="1:26" ht="12.75" customHeight="1" x14ac:dyDescent="0.2">
      <c r="A91" s="90"/>
      <c r="B91" s="90"/>
      <c r="C91" s="39"/>
      <c r="D91" s="91"/>
      <c r="E91" s="39"/>
      <c r="F91" s="39"/>
      <c r="G91" s="39"/>
      <c r="H91" s="39"/>
      <c r="I91" s="39"/>
      <c r="J91" s="39"/>
      <c r="K91" s="39"/>
      <c r="L91" s="39"/>
      <c r="M91" s="39"/>
      <c r="N91" s="39"/>
      <c r="O91" s="39"/>
      <c r="P91" s="39"/>
      <c r="Q91" s="39"/>
      <c r="R91" s="39"/>
      <c r="S91" s="39"/>
      <c r="T91" s="39"/>
      <c r="U91" s="39"/>
      <c r="V91" s="39"/>
      <c r="W91" s="39"/>
      <c r="X91" s="39"/>
      <c r="Y91" s="39"/>
      <c r="Z91" s="185"/>
    </row>
    <row r="92" spans="1:26" ht="12.75" customHeight="1" x14ac:dyDescent="0.2">
      <c r="A92" s="90"/>
      <c r="B92" s="90"/>
      <c r="C92" s="39"/>
      <c r="D92" s="91"/>
      <c r="E92" s="39"/>
      <c r="F92" s="39"/>
      <c r="G92" s="39"/>
      <c r="H92" s="39"/>
      <c r="I92" s="39"/>
      <c r="J92" s="39"/>
      <c r="K92" s="39"/>
      <c r="L92" s="39"/>
      <c r="M92" s="39"/>
      <c r="N92" s="39"/>
      <c r="O92" s="39"/>
      <c r="P92" s="39"/>
      <c r="Q92" s="39"/>
      <c r="R92" s="39"/>
      <c r="S92" s="39"/>
      <c r="T92" s="39"/>
      <c r="U92" s="39"/>
      <c r="V92" s="39"/>
      <c r="W92" s="39"/>
      <c r="X92" s="39"/>
      <c r="Y92" s="39"/>
      <c r="Z92" s="185"/>
    </row>
    <row r="93" spans="1:26" ht="12.75" customHeight="1" x14ac:dyDescent="0.2">
      <c r="A93" s="90"/>
      <c r="B93" s="90"/>
      <c r="C93" s="39"/>
      <c r="D93" s="91"/>
      <c r="E93" s="39"/>
      <c r="F93" s="39"/>
      <c r="G93" s="39"/>
      <c r="H93" s="39"/>
      <c r="I93" s="39"/>
      <c r="J93" s="39"/>
      <c r="K93" s="39"/>
      <c r="L93" s="39"/>
      <c r="M93" s="39"/>
      <c r="N93" s="39"/>
      <c r="O93" s="39"/>
      <c r="P93" s="39"/>
      <c r="Q93" s="39"/>
      <c r="R93" s="39"/>
      <c r="S93" s="39"/>
      <c r="T93" s="39"/>
      <c r="U93" s="39"/>
      <c r="V93" s="39"/>
      <c r="W93" s="39"/>
      <c r="X93" s="39"/>
      <c r="Y93" s="39"/>
      <c r="Z93" s="185"/>
    </row>
    <row r="94" spans="1:26" ht="12.75" customHeight="1" x14ac:dyDescent="0.2">
      <c r="A94" s="90"/>
      <c r="B94" s="90"/>
      <c r="C94" s="39"/>
      <c r="D94" s="91"/>
      <c r="E94" s="39"/>
      <c r="F94" s="39"/>
      <c r="G94" s="39"/>
      <c r="H94" s="39"/>
      <c r="I94" s="39"/>
      <c r="J94" s="39"/>
      <c r="K94" s="39"/>
      <c r="L94" s="39"/>
      <c r="M94" s="39"/>
      <c r="N94" s="39"/>
      <c r="O94" s="39"/>
      <c r="P94" s="39"/>
      <c r="Q94" s="39"/>
      <c r="R94" s="39"/>
      <c r="S94" s="39"/>
      <c r="T94" s="39"/>
      <c r="U94" s="39"/>
      <c r="V94" s="39"/>
      <c r="W94" s="39"/>
      <c r="X94" s="39"/>
      <c r="Y94" s="39"/>
      <c r="Z94" s="185"/>
    </row>
    <row r="95" spans="1:26" ht="12.75" customHeight="1" x14ac:dyDescent="0.2">
      <c r="A95" s="90"/>
      <c r="B95" s="90"/>
      <c r="C95" s="39"/>
      <c r="D95" s="91"/>
      <c r="E95" s="39"/>
      <c r="F95" s="39"/>
      <c r="G95" s="39"/>
      <c r="H95" s="39"/>
      <c r="I95" s="39"/>
      <c r="J95" s="39"/>
      <c r="K95" s="39"/>
      <c r="L95" s="39"/>
      <c r="M95" s="39"/>
      <c r="N95" s="39"/>
      <c r="O95" s="39"/>
      <c r="P95" s="39"/>
      <c r="Q95" s="39"/>
      <c r="R95" s="39"/>
      <c r="S95" s="39"/>
      <c r="T95" s="39"/>
      <c r="U95" s="39"/>
      <c r="V95" s="39"/>
      <c r="W95" s="39"/>
      <c r="X95" s="39"/>
      <c r="Y95" s="39"/>
      <c r="Z95" s="185"/>
    </row>
    <row r="96" spans="1:26" ht="12.75" customHeight="1" x14ac:dyDescent="0.2">
      <c r="A96" s="90"/>
      <c r="B96" s="90"/>
      <c r="C96" s="39"/>
      <c r="D96" s="91"/>
      <c r="E96" s="39"/>
      <c r="F96" s="39"/>
      <c r="G96" s="39"/>
      <c r="H96" s="39"/>
      <c r="I96" s="39"/>
      <c r="J96" s="39"/>
      <c r="K96" s="39"/>
      <c r="L96" s="39"/>
      <c r="M96" s="39"/>
      <c r="N96" s="39"/>
      <c r="O96" s="39"/>
      <c r="P96" s="39"/>
      <c r="Q96" s="39"/>
      <c r="R96" s="39"/>
      <c r="S96" s="39"/>
      <c r="T96" s="39"/>
      <c r="U96" s="39"/>
      <c r="V96" s="39"/>
      <c r="W96" s="39"/>
      <c r="X96" s="39"/>
      <c r="Y96" s="39"/>
      <c r="Z96" s="185"/>
    </row>
    <row r="97" spans="1:26" ht="12.75" customHeight="1" x14ac:dyDescent="0.2">
      <c r="A97" s="90"/>
      <c r="B97" s="90"/>
      <c r="C97" s="39"/>
      <c r="D97" s="91"/>
      <c r="E97" s="39"/>
      <c r="F97" s="39"/>
      <c r="G97" s="39"/>
      <c r="H97" s="39"/>
      <c r="I97" s="39"/>
      <c r="J97" s="39"/>
      <c r="K97" s="39"/>
      <c r="L97" s="39"/>
      <c r="M97" s="39"/>
      <c r="N97" s="39"/>
      <c r="O97" s="39"/>
      <c r="P97" s="39"/>
      <c r="Q97" s="39"/>
      <c r="R97" s="39"/>
      <c r="S97" s="39"/>
      <c r="T97" s="39"/>
      <c r="U97" s="39"/>
      <c r="V97" s="39"/>
      <c r="W97" s="39"/>
      <c r="X97" s="39"/>
      <c r="Y97" s="39"/>
      <c r="Z97" s="185"/>
    </row>
    <row r="98" spans="1:26" ht="12.75" customHeight="1" x14ac:dyDescent="0.2">
      <c r="A98" s="90"/>
      <c r="B98" s="90"/>
      <c r="C98" s="39"/>
      <c r="D98" s="91"/>
      <c r="E98" s="39"/>
      <c r="F98" s="39"/>
      <c r="G98" s="39"/>
      <c r="H98" s="39"/>
      <c r="I98" s="39"/>
      <c r="J98" s="39"/>
      <c r="K98" s="39"/>
      <c r="L98" s="39"/>
      <c r="M98" s="39"/>
      <c r="N98" s="39"/>
      <c r="O98" s="39"/>
      <c r="P98" s="39"/>
      <c r="Q98" s="39"/>
      <c r="R98" s="39"/>
      <c r="S98" s="39"/>
      <c r="T98" s="39"/>
      <c r="U98" s="39"/>
      <c r="V98" s="39"/>
      <c r="W98" s="39"/>
      <c r="X98" s="39"/>
      <c r="Y98" s="39"/>
      <c r="Z98" s="185"/>
    </row>
    <row r="99" spans="1:26" ht="12.75" customHeight="1" x14ac:dyDescent="0.2">
      <c r="A99" s="90"/>
      <c r="B99" s="90"/>
      <c r="C99" s="39"/>
      <c r="D99" s="91"/>
      <c r="E99" s="39"/>
      <c r="F99" s="39"/>
      <c r="G99" s="39"/>
      <c r="H99" s="39"/>
      <c r="I99" s="39"/>
      <c r="J99" s="39"/>
      <c r="K99" s="39"/>
      <c r="L99" s="39"/>
      <c r="M99" s="39"/>
      <c r="N99" s="39"/>
      <c r="O99" s="39"/>
      <c r="P99" s="39"/>
      <c r="Q99" s="39"/>
      <c r="R99" s="39"/>
      <c r="S99" s="39"/>
      <c r="T99" s="39"/>
      <c r="U99" s="39"/>
      <c r="V99" s="39"/>
      <c r="W99" s="39"/>
      <c r="X99" s="39"/>
      <c r="Y99" s="39"/>
      <c r="Z99" s="185"/>
    </row>
    <row r="100" spans="1:26" ht="12.75" customHeight="1" x14ac:dyDescent="0.2">
      <c r="A100" s="90"/>
      <c r="B100" s="90"/>
      <c r="C100" s="39"/>
      <c r="D100" s="91"/>
      <c r="E100" s="39"/>
      <c r="F100" s="39"/>
      <c r="G100" s="39"/>
      <c r="H100" s="39"/>
      <c r="I100" s="39"/>
      <c r="J100" s="39"/>
      <c r="K100" s="39"/>
      <c r="L100" s="39"/>
      <c r="M100" s="39"/>
      <c r="N100" s="39"/>
      <c r="O100" s="39"/>
      <c r="P100" s="39"/>
      <c r="Q100" s="39"/>
      <c r="R100" s="39"/>
      <c r="S100" s="39"/>
      <c r="T100" s="39"/>
      <c r="U100" s="39"/>
      <c r="V100" s="39"/>
      <c r="W100" s="39"/>
      <c r="X100" s="39"/>
      <c r="Y100" s="39"/>
      <c r="Z100" s="185"/>
    </row>
    <row r="101" spans="1:26" ht="12.75" customHeight="1" x14ac:dyDescent="0.2">
      <c r="A101" s="90"/>
      <c r="B101" s="90"/>
      <c r="C101" s="39"/>
      <c r="D101" s="91"/>
      <c r="E101" s="39"/>
      <c r="F101" s="39"/>
      <c r="G101" s="39"/>
      <c r="H101" s="39"/>
      <c r="I101" s="39"/>
      <c r="J101" s="39"/>
      <c r="K101" s="39"/>
      <c r="L101" s="39"/>
      <c r="M101" s="39"/>
      <c r="N101" s="39"/>
      <c r="O101" s="39"/>
      <c r="P101" s="39"/>
      <c r="Q101" s="39"/>
      <c r="R101" s="39"/>
      <c r="S101" s="39"/>
      <c r="T101" s="39"/>
      <c r="U101" s="39"/>
      <c r="V101" s="39"/>
      <c r="W101" s="39"/>
      <c r="X101" s="39"/>
      <c r="Y101" s="39"/>
      <c r="Z101" s="185"/>
    </row>
    <row r="102" spans="1:26" ht="12.75" customHeight="1" x14ac:dyDescent="0.2">
      <c r="A102" s="90"/>
      <c r="B102" s="90"/>
      <c r="C102" s="39"/>
      <c r="D102" s="91"/>
      <c r="E102" s="39"/>
      <c r="F102" s="39"/>
      <c r="G102" s="39"/>
      <c r="H102" s="39"/>
      <c r="I102" s="39"/>
      <c r="J102" s="39"/>
      <c r="K102" s="39"/>
      <c r="L102" s="39"/>
      <c r="M102" s="39"/>
      <c r="N102" s="39"/>
      <c r="O102" s="39"/>
      <c r="P102" s="39"/>
      <c r="Q102" s="39"/>
      <c r="R102" s="39"/>
      <c r="S102" s="39"/>
      <c r="T102" s="39"/>
      <c r="U102" s="39"/>
      <c r="V102" s="39"/>
      <c r="W102" s="39"/>
      <c r="X102" s="39"/>
      <c r="Y102" s="39"/>
      <c r="Z102" s="185"/>
    </row>
    <row r="103" spans="1:26" ht="12.75" customHeight="1" x14ac:dyDescent="0.2">
      <c r="A103" s="90"/>
      <c r="B103" s="90"/>
      <c r="C103" s="39"/>
      <c r="D103" s="91"/>
      <c r="E103" s="39"/>
      <c r="F103" s="39"/>
      <c r="G103" s="39"/>
      <c r="H103" s="39"/>
      <c r="I103" s="39"/>
      <c r="J103" s="39"/>
      <c r="K103" s="39"/>
      <c r="L103" s="39"/>
      <c r="M103" s="39"/>
      <c r="N103" s="39"/>
      <c r="O103" s="39"/>
      <c r="P103" s="39"/>
      <c r="Q103" s="39"/>
      <c r="R103" s="39"/>
      <c r="S103" s="39"/>
      <c r="T103" s="39"/>
      <c r="U103" s="39"/>
      <c r="V103" s="39"/>
      <c r="W103" s="39"/>
      <c r="X103" s="39"/>
      <c r="Y103" s="39"/>
      <c r="Z103" s="185"/>
    </row>
    <row r="104" spans="1:26" ht="12.75" customHeight="1" x14ac:dyDescent="0.2">
      <c r="A104" s="90"/>
      <c r="B104" s="90"/>
      <c r="C104" s="39"/>
      <c r="D104" s="91"/>
      <c r="E104" s="39"/>
      <c r="F104" s="39"/>
      <c r="G104" s="39"/>
      <c r="H104" s="39"/>
      <c r="I104" s="39"/>
      <c r="J104" s="39"/>
      <c r="K104" s="39"/>
      <c r="L104" s="39"/>
      <c r="M104" s="39"/>
      <c r="N104" s="39"/>
      <c r="O104" s="39"/>
      <c r="P104" s="39"/>
      <c r="Q104" s="39"/>
      <c r="R104" s="39"/>
      <c r="S104" s="39"/>
      <c r="T104" s="39"/>
      <c r="U104" s="39"/>
      <c r="V104" s="39"/>
      <c r="W104" s="39"/>
      <c r="X104" s="39"/>
      <c r="Y104" s="39"/>
      <c r="Z104" s="185"/>
    </row>
    <row r="105" spans="1:26" ht="12.75" customHeight="1" x14ac:dyDescent="0.2">
      <c r="A105" s="90"/>
      <c r="B105" s="90"/>
      <c r="C105" s="39"/>
      <c r="D105" s="91"/>
      <c r="E105" s="39"/>
      <c r="F105" s="39"/>
      <c r="G105" s="39"/>
      <c r="H105" s="39"/>
      <c r="I105" s="39"/>
      <c r="J105" s="39"/>
      <c r="K105" s="39"/>
      <c r="L105" s="39"/>
      <c r="M105" s="39"/>
      <c r="N105" s="39"/>
      <c r="O105" s="39"/>
      <c r="P105" s="39"/>
      <c r="Q105" s="39"/>
      <c r="R105" s="39"/>
      <c r="S105" s="39"/>
      <c r="T105" s="39"/>
      <c r="U105" s="39"/>
      <c r="V105" s="39"/>
      <c r="W105" s="39"/>
      <c r="X105" s="39"/>
      <c r="Y105" s="39"/>
      <c r="Z105" s="185"/>
    </row>
    <row r="106" spans="1:26" ht="12.75" customHeight="1" x14ac:dyDescent="0.2">
      <c r="A106" s="90"/>
      <c r="B106" s="90"/>
      <c r="C106" s="39"/>
      <c r="D106" s="91"/>
      <c r="E106" s="39"/>
      <c r="F106" s="39"/>
      <c r="G106" s="39"/>
      <c r="H106" s="39"/>
      <c r="I106" s="39"/>
      <c r="J106" s="39"/>
      <c r="K106" s="39"/>
      <c r="L106" s="39"/>
      <c r="M106" s="39"/>
      <c r="N106" s="39"/>
      <c r="O106" s="39"/>
      <c r="P106" s="39"/>
      <c r="Q106" s="39"/>
      <c r="R106" s="39"/>
      <c r="S106" s="39"/>
      <c r="T106" s="39"/>
      <c r="U106" s="39"/>
      <c r="V106" s="39"/>
      <c r="W106" s="39"/>
      <c r="X106" s="39"/>
      <c r="Y106" s="39"/>
      <c r="Z106" s="185"/>
    </row>
    <row r="107" spans="1:26" ht="12.75" customHeight="1" x14ac:dyDescent="0.2">
      <c r="A107" s="90"/>
      <c r="B107" s="90"/>
      <c r="C107" s="39"/>
      <c r="D107" s="91"/>
      <c r="E107" s="39"/>
      <c r="F107" s="39"/>
      <c r="G107" s="39"/>
      <c r="H107" s="39"/>
      <c r="I107" s="39"/>
      <c r="J107" s="39"/>
      <c r="K107" s="39"/>
      <c r="L107" s="39"/>
      <c r="M107" s="39"/>
      <c r="N107" s="39"/>
      <c r="O107" s="39"/>
      <c r="P107" s="39"/>
      <c r="Q107" s="39"/>
      <c r="R107" s="39"/>
      <c r="S107" s="39"/>
      <c r="T107" s="39"/>
      <c r="U107" s="39"/>
      <c r="V107" s="39"/>
      <c r="W107" s="39"/>
      <c r="X107" s="39"/>
      <c r="Y107" s="39"/>
      <c r="Z107" s="185"/>
    </row>
    <row r="108" spans="1:26" ht="12.75" customHeight="1" x14ac:dyDescent="0.2">
      <c r="A108" s="90"/>
      <c r="B108" s="90"/>
      <c r="C108" s="39"/>
      <c r="D108" s="91"/>
      <c r="E108" s="39"/>
      <c r="F108" s="39"/>
      <c r="G108" s="39"/>
      <c r="H108" s="39"/>
      <c r="I108" s="39"/>
      <c r="J108" s="39"/>
      <c r="K108" s="39"/>
      <c r="L108" s="39"/>
      <c r="M108" s="39"/>
      <c r="N108" s="39"/>
      <c r="O108" s="39"/>
      <c r="P108" s="39"/>
      <c r="Q108" s="39"/>
      <c r="R108" s="39"/>
      <c r="S108" s="39"/>
      <c r="T108" s="39"/>
      <c r="U108" s="39"/>
      <c r="V108" s="39"/>
      <c r="W108" s="39"/>
      <c r="X108" s="39"/>
      <c r="Y108" s="39"/>
      <c r="Z108" s="185"/>
    </row>
    <row r="109" spans="1:26" ht="12.75" customHeight="1" x14ac:dyDescent="0.2">
      <c r="A109" s="90"/>
      <c r="B109" s="90"/>
      <c r="C109" s="39"/>
      <c r="D109" s="91"/>
      <c r="E109" s="39"/>
      <c r="F109" s="39"/>
      <c r="G109" s="39"/>
      <c r="H109" s="39"/>
      <c r="I109" s="39"/>
      <c r="J109" s="39"/>
      <c r="K109" s="39"/>
      <c r="L109" s="39"/>
      <c r="M109" s="39"/>
      <c r="N109" s="39"/>
      <c r="O109" s="39"/>
      <c r="P109" s="39"/>
      <c r="Q109" s="39"/>
      <c r="R109" s="39"/>
      <c r="S109" s="39"/>
      <c r="T109" s="39"/>
      <c r="U109" s="39"/>
      <c r="V109" s="39"/>
      <c r="W109" s="39"/>
      <c r="X109" s="39"/>
      <c r="Y109" s="39"/>
      <c r="Z109" s="185"/>
    </row>
    <row r="110" spans="1:26" ht="12.75" customHeight="1" x14ac:dyDescent="0.2">
      <c r="A110" s="90"/>
      <c r="B110" s="90"/>
      <c r="C110" s="39"/>
      <c r="D110" s="91"/>
      <c r="E110" s="39"/>
      <c r="F110" s="39"/>
      <c r="G110" s="39"/>
      <c r="H110" s="39"/>
      <c r="I110" s="39"/>
      <c r="J110" s="39"/>
      <c r="K110" s="39"/>
      <c r="L110" s="39"/>
      <c r="M110" s="39"/>
      <c r="N110" s="39"/>
      <c r="O110" s="39"/>
      <c r="P110" s="39"/>
      <c r="Q110" s="39"/>
      <c r="R110" s="39"/>
      <c r="S110" s="39"/>
      <c r="T110" s="39"/>
      <c r="U110" s="39"/>
      <c r="V110" s="39"/>
      <c r="W110" s="39"/>
      <c r="X110" s="39"/>
      <c r="Y110" s="39"/>
      <c r="Z110" s="185"/>
    </row>
    <row r="111" spans="1:26" ht="12.75" customHeight="1" x14ac:dyDescent="0.2">
      <c r="A111" s="90"/>
      <c r="B111" s="90"/>
      <c r="C111" s="39"/>
      <c r="D111" s="91"/>
      <c r="E111" s="39"/>
      <c r="F111" s="39"/>
      <c r="G111" s="39"/>
      <c r="H111" s="39"/>
      <c r="I111" s="39"/>
      <c r="J111" s="39"/>
      <c r="K111" s="39"/>
      <c r="L111" s="39"/>
      <c r="M111" s="39"/>
      <c r="N111" s="39"/>
      <c r="O111" s="39"/>
      <c r="P111" s="39"/>
      <c r="Q111" s="39"/>
      <c r="R111" s="39"/>
      <c r="S111" s="39"/>
      <c r="T111" s="39"/>
      <c r="U111" s="39"/>
      <c r="V111" s="39"/>
      <c r="W111" s="39"/>
      <c r="X111" s="39"/>
      <c r="Y111" s="39"/>
      <c r="Z111" s="185"/>
    </row>
    <row r="112" spans="1:26" ht="12.75" customHeight="1" x14ac:dyDescent="0.2">
      <c r="A112" s="90"/>
      <c r="B112" s="90"/>
      <c r="C112" s="39"/>
      <c r="D112" s="91"/>
      <c r="E112" s="39"/>
      <c r="F112" s="39"/>
      <c r="G112" s="39"/>
      <c r="H112" s="39"/>
      <c r="I112" s="39"/>
      <c r="J112" s="39"/>
      <c r="K112" s="39"/>
      <c r="L112" s="39"/>
      <c r="M112" s="39"/>
      <c r="N112" s="39"/>
      <c r="O112" s="39"/>
      <c r="P112" s="39"/>
      <c r="Q112" s="39"/>
      <c r="R112" s="39"/>
      <c r="S112" s="39"/>
      <c r="T112" s="39"/>
      <c r="U112" s="39"/>
      <c r="V112" s="39"/>
      <c r="W112" s="39"/>
      <c r="X112" s="39"/>
      <c r="Y112" s="39"/>
      <c r="Z112" s="185"/>
    </row>
    <row r="113" spans="1:26" ht="12.75" customHeight="1" x14ac:dyDescent="0.2">
      <c r="A113" s="90"/>
      <c r="B113" s="90"/>
      <c r="C113" s="39"/>
      <c r="D113" s="91"/>
      <c r="E113" s="39"/>
      <c r="F113" s="39"/>
      <c r="G113" s="39"/>
      <c r="H113" s="39"/>
      <c r="I113" s="39"/>
      <c r="J113" s="39"/>
      <c r="K113" s="39"/>
      <c r="L113" s="39"/>
      <c r="M113" s="39"/>
      <c r="N113" s="39"/>
      <c r="O113" s="39"/>
      <c r="P113" s="39"/>
      <c r="Q113" s="39"/>
      <c r="R113" s="39"/>
      <c r="S113" s="39"/>
      <c r="T113" s="39"/>
      <c r="U113" s="39"/>
      <c r="V113" s="39"/>
      <c r="W113" s="39"/>
      <c r="X113" s="39"/>
      <c r="Y113" s="39"/>
      <c r="Z113" s="185"/>
    </row>
    <row r="114" spans="1:26" ht="12.75" customHeight="1" x14ac:dyDescent="0.2">
      <c r="A114" s="90"/>
      <c r="B114" s="90"/>
      <c r="C114" s="39"/>
      <c r="D114" s="91"/>
      <c r="E114" s="39"/>
      <c r="F114" s="39"/>
      <c r="G114" s="39"/>
      <c r="H114" s="39"/>
      <c r="I114" s="39"/>
      <c r="J114" s="39"/>
      <c r="K114" s="39"/>
      <c r="L114" s="39"/>
      <c r="M114" s="39"/>
      <c r="N114" s="39"/>
      <c r="O114" s="39"/>
      <c r="P114" s="39"/>
      <c r="Q114" s="39"/>
      <c r="R114" s="39"/>
      <c r="S114" s="39"/>
      <c r="T114" s="39"/>
      <c r="U114" s="39"/>
      <c r="V114" s="39"/>
      <c r="W114" s="39"/>
      <c r="X114" s="39"/>
      <c r="Y114" s="39"/>
      <c r="Z114" s="185"/>
    </row>
    <row r="115" spans="1:26" ht="12.75" customHeight="1" x14ac:dyDescent="0.2">
      <c r="A115" s="90"/>
      <c r="B115" s="90"/>
      <c r="C115" s="39"/>
      <c r="D115" s="91"/>
      <c r="E115" s="39"/>
      <c r="F115" s="39"/>
      <c r="G115" s="39"/>
      <c r="H115" s="39"/>
      <c r="I115" s="39"/>
      <c r="J115" s="39"/>
      <c r="K115" s="39"/>
      <c r="L115" s="39"/>
      <c r="M115" s="39"/>
      <c r="N115" s="39"/>
      <c r="O115" s="39"/>
      <c r="P115" s="39"/>
      <c r="Q115" s="39"/>
      <c r="R115" s="39"/>
      <c r="S115" s="39"/>
      <c r="T115" s="39"/>
      <c r="U115" s="39"/>
      <c r="V115" s="39"/>
      <c r="W115" s="39"/>
      <c r="X115" s="39"/>
      <c r="Y115" s="39"/>
      <c r="Z115" s="185"/>
    </row>
    <row r="116" spans="1:26" ht="12.75" customHeight="1" x14ac:dyDescent="0.2">
      <c r="A116" s="90"/>
      <c r="B116" s="90"/>
      <c r="C116" s="39"/>
      <c r="D116" s="91"/>
      <c r="E116" s="39"/>
      <c r="F116" s="39"/>
      <c r="G116" s="39"/>
      <c r="H116" s="39"/>
      <c r="I116" s="39"/>
      <c r="J116" s="39"/>
      <c r="K116" s="39"/>
      <c r="L116" s="39"/>
      <c r="M116" s="39"/>
      <c r="N116" s="39"/>
      <c r="O116" s="39"/>
      <c r="P116" s="39"/>
      <c r="Q116" s="39"/>
      <c r="R116" s="39"/>
      <c r="S116" s="39"/>
      <c r="T116" s="39"/>
      <c r="U116" s="39"/>
      <c r="V116" s="39"/>
      <c r="W116" s="39"/>
      <c r="X116" s="39"/>
      <c r="Y116" s="39"/>
      <c r="Z116" s="185"/>
    </row>
    <row r="117" spans="1:26" ht="12.75" customHeight="1" x14ac:dyDescent="0.2">
      <c r="A117" s="90"/>
      <c r="B117" s="90"/>
      <c r="C117" s="39"/>
      <c r="D117" s="91"/>
      <c r="E117" s="39"/>
      <c r="F117" s="39"/>
      <c r="G117" s="39"/>
      <c r="H117" s="39"/>
      <c r="I117" s="39"/>
      <c r="J117" s="39"/>
      <c r="K117" s="39"/>
      <c r="L117" s="39"/>
      <c r="M117" s="39"/>
      <c r="N117" s="39"/>
      <c r="O117" s="39"/>
      <c r="P117" s="39"/>
      <c r="Q117" s="39"/>
      <c r="R117" s="39"/>
      <c r="S117" s="39"/>
      <c r="T117" s="39"/>
      <c r="U117" s="39"/>
      <c r="V117" s="39"/>
      <c r="W117" s="39"/>
      <c r="X117" s="39"/>
      <c r="Y117" s="39"/>
      <c r="Z117" s="185"/>
    </row>
    <row r="118" spans="1:26" ht="12.75" customHeight="1" x14ac:dyDescent="0.2">
      <c r="A118" s="90"/>
      <c r="B118" s="90"/>
      <c r="C118" s="39"/>
      <c r="D118" s="91"/>
      <c r="E118" s="39"/>
      <c r="F118" s="39"/>
      <c r="G118" s="39"/>
      <c r="H118" s="39"/>
      <c r="I118" s="39"/>
      <c r="J118" s="39"/>
      <c r="K118" s="39"/>
      <c r="L118" s="39"/>
      <c r="M118" s="39"/>
      <c r="N118" s="39"/>
      <c r="O118" s="39"/>
      <c r="P118" s="39"/>
      <c r="Q118" s="39"/>
      <c r="R118" s="39"/>
      <c r="S118" s="39"/>
      <c r="T118" s="39"/>
      <c r="U118" s="39"/>
      <c r="V118" s="39"/>
      <c r="W118" s="39"/>
      <c r="X118" s="39"/>
      <c r="Y118" s="39"/>
      <c r="Z118" s="185"/>
    </row>
    <row r="119" spans="1:26" ht="12.75" customHeight="1" x14ac:dyDescent="0.2">
      <c r="A119" s="90"/>
      <c r="B119" s="90"/>
      <c r="C119" s="39"/>
      <c r="D119" s="91"/>
      <c r="E119" s="39"/>
      <c r="F119" s="39"/>
      <c r="G119" s="39"/>
      <c r="H119" s="39"/>
      <c r="I119" s="39"/>
      <c r="J119" s="39"/>
      <c r="K119" s="39"/>
      <c r="L119" s="39"/>
      <c r="M119" s="39"/>
      <c r="N119" s="39"/>
      <c r="O119" s="39"/>
      <c r="P119" s="39"/>
      <c r="Q119" s="39"/>
      <c r="R119" s="39"/>
      <c r="S119" s="39"/>
      <c r="T119" s="39"/>
      <c r="U119" s="39"/>
      <c r="V119" s="39"/>
      <c r="W119" s="39"/>
      <c r="X119" s="39"/>
      <c r="Y119" s="39"/>
      <c r="Z119" s="185"/>
    </row>
    <row r="120" spans="1:26" ht="12.75" customHeight="1" x14ac:dyDescent="0.2">
      <c r="A120" s="90"/>
      <c r="B120" s="90"/>
      <c r="C120" s="39"/>
      <c r="D120" s="91"/>
      <c r="E120" s="39"/>
      <c r="F120" s="39"/>
      <c r="G120" s="39"/>
      <c r="H120" s="39"/>
      <c r="I120" s="39"/>
      <c r="J120" s="39"/>
      <c r="K120" s="39"/>
      <c r="L120" s="39"/>
      <c r="M120" s="39"/>
      <c r="N120" s="39"/>
      <c r="O120" s="39"/>
      <c r="P120" s="39"/>
      <c r="Q120" s="39"/>
      <c r="R120" s="39"/>
      <c r="S120" s="39"/>
      <c r="T120" s="39"/>
      <c r="U120" s="39"/>
      <c r="V120" s="39"/>
      <c r="W120" s="39"/>
      <c r="X120" s="39"/>
      <c r="Y120" s="39"/>
      <c r="Z120" s="185"/>
    </row>
    <row r="121" spans="1:26" ht="12.75" customHeight="1" x14ac:dyDescent="0.2">
      <c r="A121" s="90"/>
      <c r="B121" s="90"/>
      <c r="C121" s="39"/>
      <c r="D121" s="91"/>
      <c r="E121" s="39"/>
      <c r="F121" s="39"/>
      <c r="G121" s="39"/>
      <c r="H121" s="39"/>
      <c r="I121" s="39"/>
      <c r="J121" s="39"/>
      <c r="K121" s="39"/>
      <c r="L121" s="39"/>
      <c r="M121" s="39"/>
      <c r="N121" s="39"/>
      <c r="O121" s="39"/>
      <c r="P121" s="39"/>
      <c r="Q121" s="39"/>
      <c r="R121" s="39"/>
      <c r="S121" s="39"/>
      <c r="T121" s="39"/>
      <c r="U121" s="39"/>
      <c r="V121" s="39"/>
      <c r="W121" s="39"/>
      <c r="X121" s="39"/>
      <c r="Y121" s="39"/>
      <c r="Z121" s="185"/>
    </row>
    <row r="122" spans="1:26" ht="12.75" customHeight="1" x14ac:dyDescent="0.2">
      <c r="A122" s="90"/>
      <c r="B122" s="90"/>
      <c r="C122" s="39"/>
      <c r="D122" s="91"/>
      <c r="E122" s="39"/>
      <c r="F122" s="39"/>
      <c r="G122" s="39"/>
      <c r="H122" s="39"/>
      <c r="I122" s="39"/>
      <c r="J122" s="39"/>
      <c r="K122" s="39"/>
      <c r="L122" s="39"/>
      <c r="M122" s="39"/>
      <c r="N122" s="39"/>
      <c r="O122" s="39"/>
      <c r="P122" s="39"/>
      <c r="Q122" s="39"/>
      <c r="R122" s="39"/>
      <c r="S122" s="39"/>
      <c r="T122" s="39"/>
      <c r="U122" s="39"/>
      <c r="V122" s="39"/>
      <c r="W122" s="39"/>
      <c r="X122" s="39"/>
      <c r="Y122" s="39"/>
      <c r="Z122" s="185"/>
    </row>
    <row r="123" spans="1:26" ht="12.75" customHeight="1" x14ac:dyDescent="0.2">
      <c r="A123" s="90"/>
      <c r="B123" s="90"/>
      <c r="C123" s="39"/>
      <c r="D123" s="91"/>
      <c r="E123" s="39"/>
      <c r="F123" s="39"/>
      <c r="G123" s="39"/>
      <c r="H123" s="39"/>
      <c r="I123" s="39"/>
      <c r="J123" s="39"/>
      <c r="K123" s="39"/>
      <c r="L123" s="39"/>
      <c r="M123" s="39"/>
      <c r="N123" s="39"/>
      <c r="O123" s="39"/>
      <c r="P123" s="39"/>
      <c r="Q123" s="39"/>
      <c r="R123" s="39"/>
      <c r="S123" s="39"/>
      <c r="T123" s="39"/>
      <c r="U123" s="39"/>
      <c r="V123" s="39"/>
      <c r="W123" s="39"/>
      <c r="X123" s="39"/>
      <c r="Y123" s="39"/>
      <c r="Z123" s="185"/>
    </row>
    <row r="124" spans="1:26" ht="12.75" customHeight="1" x14ac:dyDescent="0.2">
      <c r="A124" s="90"/>
      <c r="B124" s="90"/>
      <c r="C124" s="39"/>
      <c r="D124" s="91"/>
      <c r="E124" s="39"/>
      <c r="F124" s="39"/>
      <c r="G124" s="39"/>
      <c r="H124" s="39"/>
      <c r="I124" s="39"/>
      <c r="J124" s="39"/>
      <c r="K124" s="39"/>
      <c r="L124" s="39"/>
      <c r="M124" s="39"/>
      <c r="N124" s="39"/>
      <c r="O124" s="39"/>
      <c r="P124" s="39"/>
      <c r="Q124" s="39"/>
      <c r="R124" s="39"/>
      <c r="S124" s="39"/>
      <c r="T124" s="39"/>
      <c r="U124" s="39"/>
      <c r="V124" s="39"/>
      <c r="W124" s="39"/>
      <c r="X124" s="39"/>
      <c r="Y124" s="39"/>
      <c r="Z124" s="185"/>
    </row>
    <row r="125" spans="1:26" ht="12.75" customHeight="1" x14ac:dyDescent="0.2">
      <c r="A125" s="90"/>
      <c r="B125" s="90"/>
      <c r="C125" s="39"/>
      <c r="D125" s="91"/>
      <c r="E125" s="39"/>
      <c r="F125" s="39"/>
      <c r="G125" s="39"/>
      <c r="H125" s="39"/>
      <c r="I125" s="39"/>
      <c r="J125" s="39"/>
      <c r="K125" s="39"/>
      <c r="L125" s="39"/>
      <c r="M125" s="39"/>
      <c r="N125" s="39"/>
      <c r="O125" s="39"/>
      <c r="P125" s="39"/>
      <c r="Q125" s="39"/>
      <c r="R125" s="39"/>
      <c r="S125" s="39"/>
      <c r="T125" s="39"/>
      <c r="U125" s="39"/>
      <c r="V125" s="39"/>
      <c r="W125" s="39"/>
      <c r="X125" s="39"/>
      <c r="Y125" s="39"/>
      <c r="Z125" s="185"/>
    </row>
    <row r="126" spans="1:26" ht="12.75" customHeight="1" x14ac:dyDescent="0.2">
      <c r="A126" s="90"/>
      <c r="B126" s="90"/>
      <c r="C126" s="39"/>
      <c r="D126" s="91"/>
      <c r="E126" s="39"/>
      <c r="F126" s="39"/>
      <c r="G126" s="39"/>
      <c r="H126" s="39"/>
      <c r="I126" s="39"/>
      <c r="J126" s="39"/>
      <c r="K126" s="39"/>
      <c r="L126" s="39"/>
      <c r="M126" s="39"/>
      <c r="N126" s="39"/>
      <c r="O126" s="39"/>
      <c r="P126" s="39"/>
      <c r="Q126" s="39"/>
      <c r="R126" s="39"/>
      <c r="S126" s="39"/>
      <c r="T126" s="39"/>
      <c r="U126" s="39"/>
      <c r="V126" s="39"/>
      <c r="W126" s="39"/>
      <c r="X126" s="39"/>
      <c r="Y126" s="39"/>
      <c r="Z126" s="185"/>
    </row>
    <row r="127" spans="1:26" ht="12.75" customHeight="1" x14ac:dyDescent="0.2">
      <c r="A127" s="90"/>
      <c r="B127" s="90"/>
      <c r="C127" s="39"/>
      <c r="D127" s="91"/>
      <c r="E127" s="39"/>
      <c r="F127" s="39"/>
      <c r="G127" s="39"/>
      <c r="H127" s="39"/>
      <c r="I127" s="39"/>
      <c r="J127" s="39"/>
      <c r="K127" s="39"/>
      <c r="L127" s="39"/>
      <c r="M127" s="39"/>
      <c r="N127" s="39"/>
      <c r="O127" s="39"/>
      <c r="P127" s="39"/>
      <c r="Q127" s="39"/>
      <c r="R127" s="39"/>
      <c r="S127" s="39"/>
      <c r="T127" s="39"/>
      <c r="U127" s="39"/>
      <c r="V127" s="39"/>
      <c r="W127" s="39"/>
      <c r="X127" s="39"/>
      <c r="Y127" s="39"/>
      <c r="Z127" s="185"/>
    </row>
    <row r="128" spans="1:26" ht="12.75" customHeight="1" x14ac:dyDescent="0.2">
      <c r="A128" s="90"/>
      <c r="B128" s="90"/>
      <c r="C128" s="39"/>
      <c r="D128" s="91"/>
      <c r="E128" s="39"/>
      <c r="F128" s="39"/>
      <c r="G128" s="39"/>
      <c r="H128" s="39"/>
      <c r="I128" s="39"/>
      <c r="J128" s="39"/>
      <c r="K128" s="39"/>
      <c r="L128" s="39"/>
      <c r="M128" s="39"/>
      <c r="N128" s="39"/>
      <c r="O128" s="39"/>
      <c r="P128" s="39"/>
      <c r="Q128" s="39"/>
      <c r="R128" s="39"/>
      <c r="S128" s="39"/>
      <c r="T128" s="39"/>
      <c r="U128" s="39"/>
      <c r="V128" s="39"/>
      <c r="W128" s="39"/>
      <c r="X128" s="39"/>
      <c r="Y128" s="39"/>
      <c r="Z128" s="185"/>
    </row>
    <row r="129" spans="1:26" ht="12.75" customHeight="1" x14ac:dyDescent="0.2">
      <c r="A129" s="90"/>
      <c r="B129" s="90"/>
      <c r="C129" s="39"/>
      <c r="D129" s="91"/>
      <c r="E129" s="39"/>
      <c r="F129" s="39"/>
      <c r="G129" s="39"/>
      <c r="H129" s="39"/>
      <c r="I129" s="39"/>
      <c r="J129" s="39"/>
      <c r="K129" s="39"/>
      <c r="L129" s="39"/>
      <c r="M129" s="39"/>
      <c r="N129" s="39"/>
      <c r="O129" s="39"/>
      <c r="P129" s="39"/>
      <c r="Q129" s="39"/>
      <c r="R129" s="39"/>
      <c r="S129" s="39"/>
      <c r="T129" s="39"/>
      <c r="U129" s="39"/>
      <c r="V129" s="39"/>
      <c r="W129" s="39"/>
      <c r="X129" s="39"/>
      <c r="Y129" s="39"/>
      <c r="Z129" s="185"/>
    </row>
    <row r="130" spans="1:26" ht="12.75" customHeight="1" x14ac:dyDescent="0.2">
      <c r="A130" s="90"/>
      <c r="B130" s="90"/>
      <c r="C130" s="39"/>
      <c r="D130" s="91"/>
      <c r="E130" s="39"/>
      <c r="F130" s="39"/>
      <c r="G130" s="39"/>
      <c r="H130" s="39"/>
      <c r="I130" s="39"/>
      <c r="J130" s="39"/>
      <c r="K130" s="39"/>
      <c r="L130" s="39"/>
      <c r="M130" s="39"/>
      <c r="N130" s="39"/>
      <c r="O130" s="39"/>
      <c r="P130" s="39"/>
      <c r="Q130" s="39"/>
      <c r="R130" s="39"/>
      <c r="S130" s="39"/>
      <c r="T130" s="39"/>
      <c r="U130" s="39"/>
      <c r="V130" s="39"/>
      <c r="W130" s="39"/>
      <c r="X130" s="39"/>
      <c r="Y130" s="39"/>
      <c r="Z130" s="185"/>
    </row>
    <row r="131" spans="1:26" ht="12.75" customHeight="1" x14ac:dyDescent="0.2">
      <c r="A131" s="90"/>
      <c r="B131" s="90"/>
      <c r="C131" s="39"/>
      <c r="D131" s="91"/>
      <c r="E131" s="39"/>
      <c r="F131" s="39"/>
      <c r="G131" s="39"/>
      <c r="H131" s="39"/>
      <c r="I131" s="39"/>
      <c r="J131" s="39"/>
      <c r="K131" s="39"/>
      <c r="L131" s="39"/>
      <c r="M131" s="39"/>
      <c r="N131" s="39"/>
      <c r="O131" s="39"/>
      <c r="P131" s="39"/>
      <c r="Q131" s="39"/>
      <c r="R131" s="39"/>
      <c r="S131" s="39"/>
      <c r="T131" s="39"/>
      <c r="U131" s="39"/>
      <c r="V131" s="39"/>
      <c r="W131" s="39"/>
      <c r="X131" s="39"/>
      <c r="Y131" s="39"/>
      <c r="Z131" s="185"/>
    </row>
    <row r="132" spans="1:26" ht="12.75" customHeight="1" x14ac:dyDescent="0.2">
      <c r="A132" s="90"/>
      <c r="B132" s="90"/>
      <c r="C132" s="39"/>
      <c r="D132" s="91"/>
      <c r="E132" s="39"/>
      <c r="F132" s="39"/>
      <c r="G132" s="39"/>
      <c r="H132" s="39"/>
      <c r="I132" s="39"/>
      <c r="J132" s="39"/>
      <c r="K132" s="39"/>
      <c r="L132" s="39"/>
      <c r="M132" s="39"/>
      <c r="N132" s="39"/>
      <c r="O132" s="39"/>
      <c r="P132" s="39"/>
      <c r="Q132" s="39"/>
      <c r="R132" s="39"/>
      <c r="S132" s="39"/>
      <c r="T132" s="39"/>
      <c r="U132" s="39"/>
      <c r="V132" s="39"/>
      <c r="W132" s="39"/>
      <c r="X132" s="39"/>
      <c r="Y132" s="39"/>
      <c r="Z132" s="185"/>
    </row>
    <row r="133" spans="1:26" ht="12.75" customHeight="1" x14ac:dyDescent="0.2">
      <c r="A133" s="90"/>
      <c r="B133" s="90"/>
      <c r="C133" s="39"/>
      <c r="D133" s="91"/>
      <c r="E133" s="39"/>
      <c r="F133" s="39"/>
      <c r="G133" s="39"/>
      <c r="H133" s="39"/>
      <c r="I133" s="39"/>
      <c r="J133" s="39"/>
      <c r="K133" s="39"/>
      <c r="L133" s="39"/>
      <c r="M133" s="39"/>
      <c r="N133" s="39"/>
      <c r="O133" s="39"/>
      <c r="P133" s="39"/>
      <c r="Q133" s="39"/>
      <c r="R133" s="39"/>
      <c r="S133" s="39"/>
      <c r="T133" s="39"/>
      <c r="U133" s="39"/>
      <c r="V133" s="39"/>
      <c r="W133" s="39"/>
      <c r="X133" s="39"/>
      <c r="Y133" s="39"/>
      <c r="Z133" s="185"/>
    </row>
    <row r="134" spans="1:26" ht="12.75" customHeight="1" x14ac:dyDescent="0.2">
      <c r="A134" s="90"/>
      <c r="B134" s="90"/>
      <c r="C134" s="39"/>
      <c r="D134" s="91"/>
      <c r="E134" s="39"/>
      <c r="F134" s="39"/>
      <c r="G134" s="39"/>
      <c r="H134" s="39"/>
      <c r="I134" s="39"/>
      <c r="J134" s="39"/>
      <c r="K134" s="39"/>
      <c r="L134" s="39"/>
      <c r="M134" s="39"/>
      <c r="N134" s="39"/>
      <c r="O134" s="39"/>
      <c r="P134" s="39"/>
      <c r="Q134" s="39"/>
      <c r="R134" s="39"/>
      <c r="S134" s="39"/>
      <c r="T134" s="39"/>
      <c r="U134" s="39"/>
      <c r="V134" s="39"/>
      <c r="W134" s="39"/>
      <c r="X134" s="39"/>
      <c r="Y134" s="39"/>
      <c r="Z134" s="185"/>
    </row>
    <row r="135" spans="1:26" ht="12.75" customHeight="1" x14ac:dyDescent="0.2">
      <c r="A135" s="90"/>
      <c r="B135" s="90"/>
      <c r="C135" s="39"/>
      <c r="D135" s="91"/>
      <c r="E135" s="39"/>
      <c r="F135" s="39"/>
      <c r="G135" s="39"/>
      <c r="H135" s="39"/>
      <c r="I135" s="39"/>
      <c r="J135" s="39"/>
      <c r="K135" s="39"/>
      <c r="L135" s="39"/>
      <c r="M135" s="39"/>
      <c r="N135" s="39"/>
      <c r="O135" s="39"/>
      <c r="P135" s="39"/>
      <c r="Q135" s="39"/>
      <c r="R135" s="39"/>
      <c r="S135" s="39"/>
      <c r="T135" s="39"/>
      <c r="U135" s="39"/>
      <c r="V135" s="39"/>
      <c r="W135" s="39"/>
      <c r="X135" s="39"/>
      <c r="Y135" s="39"/>
      <c r="Z135" s="185"/>
    </row>
    <row r="136" spans="1:26" ht="12.75" customHeight="1" x14ac:dyDescent="0.2">
      <c r="A136" s="90"/>
      <c r="B136" s="90"/>
      <c r="C136" s="39"/>
      <c r="D136" s="91"/>
      <c r="E136" s="39"/>
      <c r="F136" s="39"/>
      <c r="G136" s="39"/>
      <c r="H136" s="39"/>
      <c r="I136" s="39"/>
      <c r="J136" s="39"/>
      <c r="K136" s="39"/>
      <c r="L136" s="39"/>
      <c r="M136" s="39"/>
      <c r="N136" s="39"/>
      <c r="O136" s="39"/>
      <c r="P136" s="39"/>
      <c r="Q136" s="39"/>
      <c r="R136" s="39"/>
      <c r="S136" s="39"/>
      <c r="T136" s="39"/>
      <c r="U136" s="39"/>
      <c r="V136" s="39"/>
      <c r="W136" s="39"/>
      <c r="X136" s="39"/>
      <c r="Y136" s="39"/>
      <c r="Z136" s="185"/>
    </row>
    <row r="137" spans="1:26" ht="12.75" customHeight="1" x14ac:dyDescent="0.2">
      <c r="A137" s="90"/>
      <c r="B137" s="90"/>
      <c r="C137" s="39"/>
      <c r="D137" s="91"/>
      <c r="E137" s="39"/>
      <c r="F137" s="39"/>
      <c r="G137" s="39"/>
      <c r="H137" s="39"/>
      <c r="I137" s="39"/>
      <c r="J137" s="39"/>
      <c r="K137" s="39"/>
      <c r="L137" s="39"/>
      <c r="M137" s="39"/>
      <c r="N137" s="39"/>
      <c r="O137" s="39"/>
      <c r="P137" s="39"/>
      <c r="Q137" s="39"/>
      <c r="R137" s="39"/>
      <c r="S137" s="39"/>
      <c r="T137" s="39"/>
      <c r="U137" s="39"/>
      <c r="V137" s="39"/>
      <c r="W137" s="39"/>
      <c r="X137" s="39"/>
      <c r="Y137" s="39"/>
      <c r="Z137" s="185"/>
    </row>
    <row r="138" spans="1:26" ht="12.75" customHeight="1" x14ac:dyDescent="0.2">
      <c r="A138" s="90"/>
      <c r="B138" s="90"/>
      <c r="C138" s="39"/>
      <c r="D138" s="91"/>
      <c r="E138" s="39"/>
      <c r="F138" s="39"/>
      <c r="G138" s="39"/>
      <c r="H138" s="39"/>
      <c r="I138" s="39"/>
      <c r="J138" s="39"/>
      <c r="K138" s="39"/>
      <c r="L138" s="39"/>
      <c r="M138" s="39"/>
      <c r="N138" s="39"/>
      <c r="O138" s="39"/>
      <c r="P138" s="39"/>
      <c r="Q138" s="39"/>
      <c r="R138" s="39"/>
      <c r="S138" s="39"/>
      <c r="T138" s="39"/>
      <c r="U138" s="39"/>
      <c r="V138" s="39"/>
      <c r="W138" s="39"/>
      <c r="X138" s="39"/>
      <c r="Y138" s="39"/>
      <c r="Z138" s="185"/>
    </row>
    <row r="139" spans="1:26" ht="12.75" customHeight="1" x14ac:dyDescent="0.2">
      <c r="A139" s="90"/>
      <c r="B139" s="90"/>
      <c r="C139" s="39"/>
      <c r="D139" s="91"/>
      <c r="E139" s="39"/>
      <c r="F139" s="39"/>
      <c r="G139" s="39"/>
      <c r="H139" s="39"/>
      <c r="I139" s="39"/>
      <c r="J139" s="39"/>
      <c r="K139" s="39"/>
      <c r="L139" s="39"/>
      <c r="M139" s="39"/>
      <c r="N139" s="39"/>
      <c r="O139" s="39"/>
      <c r="P139" s="39"/>
      <c r="Q139" s="39"/>
      <c r="R139" s="39"/>
      <c r="S139" s="39"/>
      <c r="T139" s="39"/>
      <c r="U139" s="39"/>
      <c r="V139" s="39"/>
      <c r="W139" s="39"/>
      <c r="X139" s="39"/>
      <c r="Y139" s="39"/>
      <c r="Z139" s="185"/>
    </row>
    <row r="140" spans="1:26" ht="12.75" customHeight="1" x14ac:dyDescent="0.2">
      <c r="A140" s="90"/>
      <c r="B140" s="90"/>
      <c r="C140" s="39"/>
      <c r="D140" s="91"/>
      <c r="E140" s="39"/>
      <c r="F140" s="39"/>
      <c r="G140" s="39"/>
      <c r="H140" s="39"/>
      <c r="I140" s="39"/>
      <c r="J140" s="39"/>
      <c r="K140" s="39"/>
      <c r="L140" s="39"/>
      <c r="M140" s="39"/>
      <c r="N140" s="39"/>
      <c r="O140" s="39"/>
      <c r="P140" s="39"/>
      <c r="Q140" s="39"/>
      <c r="R140" s="39"/>
      <c r="S140" s="39"/>
      <c r="T140" s="39"/>
      <c r="U140" s="39"/>
      <c r="V140" s="39"/>
      <c r="W140" s="39"/>
      <c r="X140" s="39"/>
      <c r="Y140" s="39"/>
      <c r="Z140" s="185"/>
    </row>
    <row r="141" spans="1:26" ht="12.75" customHeight="1" x14ac:dyDescent="0.2">
      <c r="A141" s="90"/>
      <c r="B141" s="90"/>
      <c r="C141" s="39"/>
      <c r="D141" s="91"/>
      <c r="E141" s="39"/>
      <c r="F141" s="39"/>
      <c r="G141" s="39"/>
      <c r="H141" s="39"/>
      <c r="I141" s="39"/>
      <c r="J141" s="39"/>
      <c r="K141" s="39"/>
      <c r="L141" s="39"/>
      <c r="M141" s="39"/>
      <c r="N141" s="39"/>
      <c r="O141" s="39"/>
      <c r="P141" s="39"/>
      <c r="Q141" s="39"/>
      <c r="R141" s="39"/>
      <c r="S141" s="39"/>
      <c r="T141" s="39"/>
      <c r="U141" s="39"/>
      <c r="V141" s="39"/>
      <c r="W141" s="39"/>
      <c r="X141" s="39"/>
      <c r="Y141" s="39"/>
      <c r="Z141" s="185"/>
    </row>
    <row r="142" spans="1:26" ht="12.75" customHeight="1" x14ac:dyDescent="0.2">
      <c r="A142" s="90"/>
      <c r="B142" s="90"/>
      <c r="C142" s="39"/>
      <c r="D142" s="91"/>
      <c r="E142" s="39"/>
      <c r="F142" s="39"/>
      <c r="G142" s="39"/>
      <c r="H142" s="39"/>
      <c r="I142" s="39"/>
      <c r="J142" s="39"/>
      <c r="K142" s="39"/>
      <c r="L142" s="39"/>
      <c r="M142" s="39"/>
      <c r="N142" s="39"/>
      <c r="O142" s="39"/>
      <c r="P142" s="39"/>
      <c r="Q142" s="39"/>
      <c r="R142" s="39"/>
      <c r="S142" s="39"/>
      <c r="T142" s="39"/>
      <c r="U142" s="39"/>
      <c r="V142" s="39"/>
      <c r="W142" s="39"/>
      <c r="X142" s="39"/>
      <c r="Y142" s="39"/>
      <c r="Z142" s="185"/>
    </row>
    <row r="143" spans="1:26" ht="12.75" customHeight="1" x14ac:dyDescent="0.2">
      <c r="A143" s="90"/>
      <c r="B143" s="90"/>
      <c r="C143" s="39"/>
      <c r="D143" s="91"/>
      <c r="E143" s="39"/>
      <c r="F143" s="39"/>
      <c r="G143" s="39"/>
      <c r="H143" s="39"/>
      <c r="I143" s="39"/>
      <c r="J143" s="39"/>
      <c r="K143" s="39"/>
      <c r="L143" s="39"/>
      <c r="M143" s="39"/>
      <c r="N143" s="39"/>
      <c r="O143" s="39"/>
      <c r="P143" s="39"/>
      <c r="Q143" s="39"/>
      <c r="R143" s="39"/>
      <c r="S143" s="39"/>
      <c r="T143" s="39"/>
      <c r="U143" s="39"/>
      <c r="V143" s="39"/>
      <c r="W143" s="39"/>
      <c r="X143" s="39"/>
      <c r="Y143" s="39"/>
      <c r="Z143" s="185"/>
    </row>
    <row r="144" spans="1:26" ht="12.75" customHeight="1" x14ac:dyDescent="0.2">
      <c r="A144" s="90"/>
      <c r="B144" s="90"/>
      <c r="C144" s="39"/>
      <c r="D144" s="91"/>
      <c r="E144" s="39"/>
      <c r="F144" s="39"/>
      <c r="G144" s="39"/>
      <c r="H144" s="39"/>
      <c r="I144" s="39"/>
      <c r="J144" s="39"/>
      <c r="K144" s="39"/>
      <c r="L144" s="39"/>
      <c r="M144" s="39"/>
      <c r="N144" s="39"/>
      <c r="O144" s="39"/>
      <c r="P144" s="39"/>
      <c r="Q144" s="39"/>
      <c r="R144" s="39"/>
      <c r="S144" s="39"/>
      <c r="T144" s="39"/>
      <c r="U144" s="39"/>
      <c r="V144" s="39"/>
      <c r="W144" s="39"/>
      <c r="X144" s="39"/>
      <c r="Y144" s="39"/>
      <c r="Z144" s="185"/>
    </row>
    <row r="145" spans="1:26" ht="12.75" customHeight="1" x14ac:dyDescent="0.2">
      <c r="A145" s="90"/>
      <c r="B145" s="90"/>
      <c r="C145" s="39"/>
      <c r="D145" s="91"/>
      <c r="E145" s="39"/>
      <c r="F145" s="39"/>
      <c r="G145" s="39"/>
      <c r="H145" s="39"/>
      <c r="I145" s="39"/>
      <c r="J145" s="39"/>
      <c r="K145" s="39"/>
      <c r="L145" s="39"/>
      <c r="M145" s="39"/>
      <c r="N145" s="39"/>
      <c r="O145" s="39"/>
      <c r="P145" s="39"/>
      <c r="Q145" s="39"/>
      <c r="R145" s="39"/>
      <c r="S145" s="39"/>
      <c r="T145" s="39"/>
      <c r="U145" s="39"/>
      <c r="V145" s="39"/>
      <c r="W145" s="39"/>
      <c r="X145" s="39"/>
      <c r="Y145" s="39"/>
      <c r="Z145" s="185"/>
    </row>
    <row r="146" spans="1:26" ht="12.75" customHeight="1" x14ac:dyDescent="0.2">
      <c r="A146" s="90"/>
      <c r="B146" s="90"/>
      <c r="C146" s="39"/>
      <c r="D146" s="91"/>
      <c r="E146" s="39"/>
      <c r="F146" s="39"/>
      <c r="G146" s="39"/>
      <c r="H146" s="39"/>
      <c r="I146" s="39"/>
      <c r="J146" s="39"/>
      <c r="K146" s="39"/>
      <c r="L146" s="39"/>
      <c r="M146" s="39"/>
      <c r="N146" s="39"/>
      <c r="O146" s="39"/>
      <c r="P146" s="39"/>
      <c r="Q146" s="39"/>
      <c r="R146" s="39"/>
      <c r="S146" s="39"/>
      <c r="T146" s="39"/>
      <c r="U146" s="39"/>
      <c r="V146" s="39"/>
      <c r="W146" s="39"/>
      <c r="X146" s="39"/>
      <c r="Y146" s="39"/>
      <c r="Z146" s="185"/>
    </row>
    <row r="147" spans="1:26" ht="12.75" customHeight="1" x14ac:dyDescent="0.2">
      <c r="A147" s="90"/>
      <c r="B147" s="90"/>
      <c r="C147" s="39"/>
      <c r="D147" s="91"/>
      <c r="E147" s="39"/>
      <c r="F147" s="39"/>
      <c r="G147" s="39"/>
      <c r="H147" s="39"/>
      <c r="I147" s="39"/>
      <c r="J147" s="39"/>
      <c r="K147" s="39"/>
      <c r="L147" s="39"/>
      <c r="M147" s="39"/>
      <c r="N147" s="39"/>
      <c r="O147" s="39"/>
      <c r="P147" s="39"/>
      <c r="Q147" s="39"/>
      <c r="R147" s="39"/>
      <c r="S147" s="39"/>
      <c r="T147" s="39"/>
      <c r="U147" s="39"/>
      <c r="V147" s="39"/>
      <c r="W147" s="39"/>
      <c r="X147" s="39"/>
      <c r="Y147" s="39"/>
      <c r="Z147" s="185"/>
    </row>
    <row r="148" spans="1:26" ht="12.75" customHeight="1" x14ac:dyDescent="0.2">
      <c r="A148" s="90"/>
      <c r="B148" s="90"/>
      <c r="C148" s="39"/>
      <c r="D148" s="91"/>
      <c r="E148" s="39"/>
      <c r="F148" s="39"/>
      <c r="G148" s="39"/>
      <c r="H148" s="39"/>
      <c r="I148" s="39"/>
      <c r="J148" s="39"/>
      <c r="K148" s="39"/>
      <c r="L148" s="39"/>
      <c r="M148" s="39"/>
      <c r="N148" s="39"/>
      <c r="O148" s="39"/>
      <c r="P148" s="39"/>
      <c r="Q148" s="39"/>
      <c r="R148" s="39"/>
      <c r="S148" s="39"/>
      <c r="T148" s="39"/>
      <c r="U148" s="39"/>
      <c r="V148" s="39"/>
      <c r="W148" s="39"/>
      <c r="X148" s="39"/>
      <c r="Y148" s="39"/>
      <c r="Z148" s="185"/>
    </row>
    <row r="149" spans="1:26" ht="12.75" customHeight="1" x14ac:dyDescent="0.2">
      <c r="A149" s="90"/>
      <c r="B149" s="90"/>
      <c r="C149" s="39"/>
      <c r="D149" s="91"/>
      <c r="E149" s="39"/>
      <c r="F149" s="39"/>
      <c r="G149" s="39"/>
      <c r="H149" s="39"/>
      <c r="I149" s="39"/>
      <c r="J149" s="39"/>
      <c r="K149" s="39"/>
      <c r="L149" s="39"/>
      <c r="M149" s="39"/>
      <c r="N149" s="39"/>
      <c r="O149" s="39"/>
      <c r="P149" s="39"/>
      <c r="Q149" s="39"/>
      <c r="R149" s="39"/>
      <c r="S149" s="39"/>
      <c r="T149" s="39"/>
      <c r="U149" s="39"/>
      <c r="V149" s="39"/>
      <c r="W149" s="39"/>
      <c r="X149" s="39"/>
      <c r="Y149" s="39"/>
      <c r="Z149" s="185"/>
    </row>
    <row r="150" spans="1:26" ht="12.75" customHeight="1" x14ac:dyDescent="0.2">
      <c r="A150" s="90"/>
      <c r="B150" s="90"/>
      <c r="C150" s="39"/>
      <c r="D150" s="91"/>
      <c r="E150" s="39"/>
      <c r="F150" s="39"/>
      <c r="G150" s="39"/>
      <c r="H150" s="39"/>
      <c r="I150" s="39"/>
      <c r="J150" s="39"/>
      <c r="K150" s="39"/>
      <c r="L150" s="39"/>
      <c r="M150" s="39"/>
      <c r="N150" s="39"/>
      <c r="O150" s="39"/>
      <c r="P150" s="39"/>
      <c r="Q150" s="39"/>
      <c r="R150" s="39"/>
      <c r="S150" s="39"/>
      <c r="T150" s="39"/>
      <c r="U150" s="39"/>
      <c r="V150" s="39"/>
      <c r="W150" s="39"/>
      <c r="X150" s="39"/>
      <c r="Y150" s="39"/>
      <c r="Z150" s="185"/>
    </row>
    <row r="151" spans="1:26" ht="12.75" customHeight="1" x14ac:dyDescent="0.2">
      <c r="A151" s="90"/>
      <c r="B151" s="90"/>
      <c r="C151" s="39"/>
      <c r="D151" s="91"/>
      <c r="E151" s="39"/>
      <c r="F151" s="39"/>
      <c r="G151" s="39"/>
      <c r="H151" s="39"/>
      <c r="I151" s="39"/>
      <c r="J151" s="39"/>
      <c r="K151" s="39"/>
      <c r="L151" s="39"/>
      <c r="M151" s="39"/>
      <c r="N151" s="39"/>
      <c r="O151" s="39"/>
      <c r="P151" s="39"/>
      <c r="Q151" s="39"/>
      <c r="R151" s="39"/>
      <c r="S151" s="39"/>
      <c r="T151" s="39"/>
      <c r="U151" s="39"/>
      <c r="V151" s="39"/>
      <c r="W151" s="39"/>
      <c r="X151" s="39"/>
      <c r="Y151" s="39"/>
      <c r="Z151" s="185"/>
    </row>
    <row r="152" spans="1:26" ht="12.75" customHeight="1" x14ac:dyDescent="0.2">
      <c r="A152" s="90"/>
      <c r="B152" s="90"/>
      <c r="C152" s="39"/>
      <c r="D152" s="91"/>
      <c r="E152" s="39"/>
      <c r="F152" s="39"/>
      <c r="G152" s="39"/>
      <c r="H152" s="39"/>
      <c r="I152" s="39"/>
      <c r="J152" s="39"/>
      <c r="K152" s="39"/>
      <c r="L152" s="39"/>
      <c r="M152" s="39"/>
      <c r="N152" s="39"/>
      <c r="O152" s="39"/>
      <c r="P152" s="39"/>
      <c r="Q152" s="39"/>
      <c r="R152" s="39"/>
      <c r="S152" s="39"/>
      <c r="T152" s="39"/>
      <c r="U152" s="39"/>
      <c r="V152" s="39"/>
      <c r="W152" s="39"/>
      <c r="X152" s="39"/>
      <c r="Y152" s="39"/>
      <c r="Z152" s="185"/>
    </row>
    <row r="153" spans="1:26" ht="12.75" customHeight="1" x14ac:dyDescent="0.2">
      <c r="A153" s="90"/>
      <c r="B153" s="90"/>
      <c r="C153" s="39"/>
      <c r="D153" s="91"/>
      <c r="E153" s="39"/>
      <c r="F153" s="39"/>
      <c r="G153" s="39"/>
      <c r="H153" s="39"/>
      <c r="I153" s="39"/>
      <c r="J153" s="39"/>
      <c r="K153" s="39"/>
      <c r="L153" s="39"/>
      <c r="M153" s="39"/>
      <c r="N153" s="39"/>
      <c r="O153" s="39"/>
      <c r="P153" s="39"/>
      <c r="Q153" s="39"/>
      <c r="R153" s="39"/>
      <c r="S153" s="39"/>
      <c r="T153" s="39"/>
      <c r="U153" s="39"/>
      <c r="V153" s="39"/>
      <c r="W153" s="39"/>
      <c r="X153" s="39"/>
      <c r="Y153" s="39"/>
      <c r="Z153" s="185"/>
    </row>
    <row r="154" spans="1:26" ht="12.75" customHeight="1" x14ac:dyDescent="0.2">
      <c r="A154" s="90"/>
      <c r="B154" s="90"/>
      <c r="C154" s="39"/>
      <c r="D154" s="91"/>
      <c r="E154" s="39"/>
      <c r="F154" s="39"/>
      <c r="G154" s="39"/>
      <c r="H154" s="39"/>
      <c r="I154" s="39"/>
      <c r="J154" s="39"/>
      <c r="K154" s="39"/>
      <c r="L154" s="39"/>
      <c r="M154" s="39"/>
      <c r="N154" s="39"/>
      <c r="O154" s="39"/>
      <c r="P154" s="39"/>
      <c r="Q154" s="39"/>
      <c r="R154" s="39"/>
      <c r="S154" s="39"/>
      <c r="T154" s="39"/>
      <c r="U154" s="39"/>
      <c r="V154" s="39"/>
      <c r="W154" s="39"/>
      <c r="X154" s="39"/>
      <c r="Y154" s="39"/>
      <c r="Z154" s="185"/>
    </row>
    <row r="155" spans="1:26" ht="12.75" customHeight="1" x14ac:dyDescent="0.2">
      <c r="A155" s="90"/>
      <c r="B155" s="90"/>
      <c r="C155" s="39"/>
      <c r="D155" s="91"/>
      <c r="E155" s="39"/>
      <c r="F155" s="39"/>
      <c r="G155" s="39"/>
      <c r="H155" s="39"/>
      <c r="I155" s="39"/>
      <c r="J155" s="39"/>
      <c r="K155" s="39"/>
      <c r="L155" s="39"/>
      <c r="M155" s="39"/>
      <c r="N155" s="39"/>
      <c r="O155" s="39"/>
      <c r="P155" s="39"/>
      <c r="Q155" s="39"/>
      <c r="R155" s="39"/>
      <c r="S155" s="39"/>
      <c r="T155" s="39"/>
      <c r="U155" s="39"/>
      <c r="V155" s="39"/>
      <c r="W155" s="39"/>
      <c r="X155" s="39"/>
      <c r="Y155" s="39"/>
      <c r="Z155" s="185"/>
    </row>
    <row r="156" spans="1:26" ht="12.75" customHeight="1" x14ac:dyDescent="0.2">
      <c r="A156" s="90"/>
      <c r="B156" s="90"/>
      <c r="C156" s="39"/>
      <c r="D156" s="91"/>
      <c r="E156" s="39"/>
      <c r="F156" s="39"/>
      <c r="G156" s="39"/>
      <c r="H156" s="39"/>
      <c r="I156" s="39"/>
      <c r="J156" s="39"/>
      <c r="K156" s="39"/>
      <c r="L156" s="39"/>
      <c r="M156" s="39"/>
      <c r="N156" s="39"/>
      <c r="O156" s="39"/>
      <c r="P156" s="39"/>
      <c r="Q156" s="39"/>
      <c r="R156" s="39"/>
      <c r="S156" s="39"/>
      <c r="T156" s="39"/>
      <c r="U156" s="39"/>
      <c r="V156" s="39"/>
      <c r="W156" s="39"/>
      <c r="X156" s="39"/>
      <c r="Y156" s="39"/>
      <c r="Z156" s="185"/>
    </row>
    <row r="157" spans="1:26" ht="12.75" customHeight="1" x14ac:dyDescent="0.2">
      <c r="A157" s="90"/>
      <c r="B157" s="90"/>
      <c r="C157" s="39"/>
      <c r="D157" s="91"/>
      <c r="E157" s="39"/>
      <c r="F157" s="39"/>
      <c r="G157" s="39"/>
      <c r="H157" s="39"/>
      <c r="I157" s="39"/>
      <c r="J157" s="39"/>
      <c r="K157" s="39"/>
      <c r="L157" s="39"/>
      <c r="M157" s="39"/>
      <c r="N157" s="39"/>
      <c r="O157" s="39"/>
      <c r="P157" s="39"/>
      <c r="Q157" s="39"/>
      <c r="R157" s="39"/>
      <c r="S157" s="39"/>
      <c r="T157" s="39"/>
      <c r="U157" s="39"/>
      <c r="V157" s="39"/>
      <c r="W157" s="39"/>
      <c r="X157" s="39"/>
      <c r="Y157" s="39"/>
      <c r="Z157" s="185"/>
    </row>
    <row r="158" spans="1:26" ht="12.75" customHeight="1" x14ac:dyDescent="0.2">
      <c r="A158" s="90"/>
      <c r="B158" s="90"/>
      <c r="C158" s="39"/>
      <c r="D158" s="91"/>
      <c r="E158" s="39"/>
      <c r="F158" s="39"/>
      <c r="G158" s="39"/>
      <c r="H158" s="39"/>
      <c r="I158" s="39"/>
      <c r="J158" s="39"/>
      <c r="K158" s="39"/>
      <c r="L158" s="39"/>
      <c r="M158" s="39"/>
      <c r="N158" s="39"/>
      <c r="O158" s="39"/>
      <c r="P158" s="39"/>
      <c r="Q158" s="39"/>
      <c r="R158" s="39"/>
      <c r="S158" s="39"/>
      <c r="T158" s="39"/>
      <c r="U158" s="39"/>
      <c r="V158" s="39"/>
      <c r="W158" s="39"/>
      <c r="X158" s="39"/>
      <c r="Y158" s="39"/>
      <c r="Z158" s="185"/>
    </row>
    <row r="159" spans="1:26" ht="12.75" customHeight="1" x14ac:dyDescent="0.2">
      <c r="A159" s="90"/>
      <c r="B159" s="90"/>
      <c r="C159" s="39"/>
      <c r="D159" s="91"/>
      <c r="E159" s="39"/>
      <c r="F159" s="39"/>
      <c r="G159" s="39"/>
      <c r="H159" s="39"/>
      <c r="I159" s="39"/>
      <c r="J159" s="39"/>
      <c r="K159" s="39"/>
      <c r="L159" s="39"/>
      <c r="M159" s="39"/>
      <c r="N159" s="39"/>
      <c r="O159" s="39"/>
      <c r="P159" s="39"/>
      <c r="Q159" s="39"/>
      <c r="R159" s="39"/>
      <c r="S159" s="39"/>
      <c r="T159" s="39"/>
      <c r="U159" s="39"/>
      <c r="V159" s="39"/>
      <c r="W159" s="39"/>
      <c r="X159" s="39"/>
      <c r="Y159" s="39"/>
      <c r="Z159" s="185"/>
    </row>
    <row r="160" spans="1:26" ht="12.75" customHeight="1" x14ac:dyDescent="0.2">
      <c r="A160" s="90"/>
      <c r="B160" s="90"/>
      <c r="C160" s="39"/>
      <c r="D160" s="91"/>
      <c r="E160" s="39"/>
      <c r="F160" s="39"/>
      <c r="G160" s="39"/>
      <c r="H160" s="39"/>
      <c r="I160" s="39"/>
      <c r="J160" s="39"/>
      <c r="K160" s="39"/>
      <c r="L160" s="39"/>
      <c r="M160" s="39"/>
      <c r="N160" s="39"/>
      <c r="O160" s="39"/>
      <c r="P160" s="39"/>
      <c r="Q160" s="39"/>
      <c r="R160" s="39"/>
      <c r="S160" s="39"/>
      <c r="T160" s="39"/>
      <c r="U160" s="39"/>
      <c r="V160" s="39"/>
      <c r="W160" s="39"/>
      <c r="X160" s="39"/>
      <c r="Y160" s="39"/>
      <c r="Z160" s="185"/>
    </row>
    <row r="161" spans="1:26" ht="12.75" customHeight="1" x14ac:dyDescent="0.2">
      <c r="A161" s="90"/>
      <c r="B161" s="90"/>
      <c r="C161" s="39"/>
      <c r="D161" s="91"/>
      <c r="E161" s="39"/>
      <c r="F161" s="39"/>
      <c r="G161" s="39"/>
      <c r="H161" s="39"/>
      <c r="I161" s="39"/>
      <c r="J161" s="39"/>
      <c r="K161" s="39"/>
      <c r="L161" s="39"/>
      <c r="M161" s="39"/>
      <c r="N161" s="39"/>
      <c r="O161" s="39"/>
      <c r="P161" s="39"/>
      <c r="Q161" s="39"/>
      <c r="R161" s="39"/>
      <c r="S161" s="39"/>
      <c r="T161" s="39"/>
      <c r="U161" s="39"/>
      <c r="V161" s="39"/>
      <c r="W161" s="39"/>
      <c r="X161" s="39"/>
      <c r="Y161" s="39"/>
      <c r="Z161" s="185"/>
    </row>
    <row r="162" spans="1:26" ht="12.75" customHeight="1" x14ac:dyDescent="0.2">
      <c r="A162" s="90"/>
      <c r="B162" s="90"/>
      <c r="C162" s="39"/>
      <c r="D162" s="91"/>
      <c r="E162" s="39"/>
      <c r="F162" s="39"/>
      <c r="G162" s="39"/>
      <c r="H162" s="39"/>
      <c r="I162" s="39"/>
      <c r="J162" s="39"/>
      <c r="K162" s="39"/>
      <c r="L162" s="39"/>
      <c r="M162" s="39"/>
      <c r="N162" s="39"/>
      <c r="O162" s="39"/>
      <c r="P162" s="39"/>
      <c r="Q162" s="39"/>
      <c r="R162" s="39"/>
      <c r="S162" s="39"/>
      <c r="T162" s="39"/>
      <c r="U162" s="39"/>
      <c r="V162" s="39"/>
      <c r="W162" s="39"/>
      <c r="X162" s="39"/>
      <c r="Y162" s="39"/>
      <c r="Z162" s="185"/>
    </row>
    <row r="163" spans="1:26" ht="12.75" customHeight="1" x14ac:dyDescent="0.2">
      <c r="A163" s="90"/>
      <c r="B163" s="90"/>
      <c r="C163" s="39"/>
      <c r="D163" s="91"/>
      <c r="E163" s="39"/>
      <c r="F163" s="39"/>
      <c r="G163" s="39"/>
      <c r="H163" s="39"/>
      <c r="I163" s="39"/>
      <c r="J163" s="39"/>
      <c r="K163" s="39"/>
      <c r="L163" s="39"/>
      <c r="M163" s="39"/>
      <c r="N163" s="39"/>
      <c r="O163" s="39"/>
      <c r="P163" s="39"/>
      <c r="Q163" s="39"/>
      <c r="R163" s="39"/>
      <c r="S163" s="39"/>
      <c r="T163" s="39"/>
      <c r="U163" s="39"/>
      <c r="V163" s="39"/>
      <c r="W163" s="39"/>
      <c r="X163" s="39"/>
      <c r="Y163" s="39"/>
      <c r="Z163" s="185"/>
    </row>
    <row r="164" spans="1:26" ht="12.75" customHeight="1" x14ac:dyDescent="0.2">
      <c r="A164" s="90"/>
      <c r="B164" s="90"/>
      <c r="C164" s="39"/>
      <c r="D164" s="91"/>
      <c r="E164" s="39"/>
      <c r="F164" s="39"/>
      <c r="G164" s="39"/>
      <c r="H164" s="39"/>
      <c r="I164" s="39"/>
      <c r="J164" s="39"/>
      <c r="K164" s="39"/>
      <c r="L164" s="39"/>
      <c r="M164" s="39"/>
      <c r="N164" s="39"/>
      <c r="O164" s="39"/>
      <c r="P164" s="39"/>
      <c r="Q164" s="39"/>
      <c r="R164" s="39"/>
      <c r="S164" s="39"/>
      <c r="T164" s="39"/>
      <c r="U164" s="39"/>
      <c r="V164" s="39"/>
      <c r="W164" s="39"/>
      <c r="X164" s="39"/>
      <c r="Y164" s="39"/>
      <c r="Z164" s="185"/>
    </row>
    <row r="165" spans="1:26" ht="12.75" customHeight="1" x14ac:dyDescent="0.2">
      <c r="A165" s="90"/>
      <c r="B165" s="90"/>
      <c r="C165" s="39"/>
      <c r="D165" s="91"/>
      <c r="E165" s="39"/>
      <c r="F165" s="39"/>
      <c r="G165" s="39"/>
      <c r="H165" s="39"/>
      <c r="I165" s="39"/>
      <c r="J165" s="39"/>
      <c r="K165" s="39"/>
      <c r="L165" s="39"/>
      <c r="M165" s="39"/>
      <c r="N165" s="39"/>
      <c r="O165" s="39"/>
      <c r="P165" s="39"/>
      <c r="Q165" s="39"/>
      <c r="R165" s="39"/>
      <c r="S165" s="39"/>
      <c r="T165" s="39"/>
      <c r="U165" s="39"/>
      <c r="V165" s="39"/>
      <c r="W165" s="39"/>
      <c r="X165" s="39"/>
      <c r="Y165" s="39"/>
      <c r="Z165" s="185"/>
    </row>
    <row r="166" spans="1:26" ht="12.75" customHeight="1" x14ac:dyDescent="0.2">
      <c r="A166" s="90"/>
      <c r="B166" s="90"/>
      <c r="C166" s="39"/>
      <c r="D166" s="91"/>
      <c r="E166" s="39"/>
      <c r="F166" s="39"/>
      <c r="G166" s="39"/>
      <c r="H166" s="39"/>
      <c r="I166" s="39"/>
      <c r="J166" s="39"/>
      <c r="K166" s="39"/>
      <c r="L166" s="39"/>
      <c r="M166" s="39"/>
      <c r="N166" s="39"/>
      <c r="O166" s="39"/>
      <c r="P166" s="39"/>
      <c r="Q166" s="39"/>
      <c r="R166" s="39"/>
      <c r="S166" s="39"/>
      <c r="T166" s="39"/>
      <c r="U166" s="39"/>
      <c r="V166" s="39"/>
      <c r="W166" s="39"/>
      <c r="X166" s="39"/>
      <c r="Y166" s="39"/>
      <c r="Z166" s="185"/>
    </row>
    <row r="167" spans="1:26" ht="12.75" customHeight="1" x14ac:dyDescent="0.2">
      <c r="A167" s="90"/>
      <c r="B167" s="90"/>
      <c r="C167" s="39"/>
      <c r="D167" s="91"/>
      <c r="E167" s="39"/>
      <c r="F167" s="39"/>
      <c r="G167" s="39"/>
      <c r="H167" s="39"/>
      <c r="I167" s="39"/>
      <c r="J167" s="39"/>
      <c r="K167" s="39"/>
      <c r="L167" s="39"/>
      <c r="M167" s="39"/>
      <c r="N167" s="39"/>
      <c r="O167" s="39"/>
      <c r="P167" s="39"/>
      <c r="Q167" s="39"/>
      <c r="R167" s="39"/>
      <c r="S167" s="39"/>
      <c r="T167" s="39"/>
      <c r="U167" s="39"/>
      <c r="V167" s="39"/>
      <c r="W167" s="39"/>
      <c r="X167" s="39"/>
      <c r="Y167" s="39"/>
      <c r="Z167" s="185"/>
    </row>
    <row r="168" spans="1:26" ht="12.75" customHeight="1" x14ac:dyDescent="0.2">
      <c r="A168" s="90"/>
      <c r="B168" s="90"/>
      <c r="C168" s="39"/>
      <c r="D168" s="91"/>
      <c r="E168" s="39"/>
      <c r="F168" s="39"/>
      <c r="G168" s="39"/>
      <c r="H168" s="39"/>
      <c r="I168" s="39"/>
      <c r="J168" s="39"/>
      <c r="K168" s="39"/>
      <c r="L168" s="39"/>
      <c r="M168" s="39"/>
      <c r="N168" s="39"/>
      <c r="O168" s="39"/>
      <c r="P168" s="39"/>
      <c r="Q168" s="39"/>
      <c r="R168" s="39"/>
      <c r="S168" s="39"/>
      <c r="T168" s="39"/>
      <c r="U168" s="39"/>
      <c r="V168" s="39"/>
      <c r="W168" s="39"/>
      <c r="X168" s="39"/>
      <c r="Y168" s="39"/>
      <c r="Z168" s="185"/>
    </row>
    <row r="169" spans="1:26" ht="12.75" customHeight="1" x14ac:dyDescent="0.2">
      <c r="A169" s="90"/>
      <c r="B169" s="90"/>
      <c r="C169" s="39"/>
      <c r="D169" s="91"/>
      <c r="E169" s="39"/>
      <c r="F169" s="39"/>
      <c r="G169" s="39"/>
      <c r="H169" s="39"/>
      <c r="I169" s="39"/>
      <c r="J169" s="39"/>
      <c r="K169" s="39"/>
      <c r="L169" s="39"/>
      <c r="M169" s="39"/>
      <c r="N169" s="39"/>
      <c r="O169" s="39"/>
      <c r="P169" s="39"/>
      <c r="Q169" s="39"/>
      <c r="R169" s="39"/>
      <c r="S169" s="39"/>
      <c r="T169" s="39"/>
      <c r="U169" s="39"/>
      <c r="V169" s="39"/>
      <c r="W169" s="39"/>
      <c r="X169" s="39"/>
      <c r="Y169" s="39"/>
      <c r="Z169" s="185"/>
    </row>
    <row r="170" spans="1:26" ht="12.75" customHeight="1" x14ac:dyDescent="0.2">
      <c r="A170" s="90"/>
      <c r="B170" s="90"/>
      <c r="C170" s="39"/>
      <c r="D170" s="91"/>
      <c r="E170" s="39"/>
      <c r="F170" s="39"/>
      <c r="G170" s="39"/>
      <c r="H170" s="39"/>
      <c r="I170" s="39"/>
      <c r="J170" s="39"/>
      <c r="K170" s="39"/>
      <c r="L170" s="39"/>
      <c r="M170" s="39"/>
      <c r="N170" s="39"/>
      <c r="O170" s="39"/>
      <c r="P170" s="39"/>
      <c r="Q170" s="39"/>
      <c r="R170" s="39"/>
      <c r="S170" s="39"/>
      <c r="T170" s="39"/>
      <c r="U170" s="39"/>
      <c r="V170" s="39"/>
      <c r="W170" s="39"/>
      <c r="X170" s="39"/>
      <c r="Y170" s="39"/>
      <c r="Z170" s="185"/>
    </row>
    <row r="171" spans="1:26" ht="12.75" customHeight="1" x14ac:dyDescent="0.2">
      <c r="A171" s="90"/>
      <c r="B171" s="90"/>
      <c r="C171" s="39"/>
      <c r="D171" s="91"/>
      <c r="E171" s="39"/>
      <c r="F171" s="39"/>
      <c r="G171" s="39"/>
      <c r="H171" s="39"/>
      <c r="I171" s="39"/>
      <c r="J171" s="39"/>
      <c r="K171" s="39"/>
      <c r="L171" s="39"/>
      <c r="M171" s="39"/>
      <c r="N171" s="39"/>
      <c r="O171" s="39"/>
      <c r="P171" s="39"/>
      <c r="Q171" s="39"/>
      <c r="R171" s="39"/>
      <c r="S171" s="39"/>
      <c r="T171" s="39"/>
      <c r="U171" s="39"/>
      <c r="V171" s="39"/>
      <c r="W171" s="39"/>
      <c r="X171" s="39"/>
      <c r="Y171" s="39"/>
      <c r="Z171" s="185"/>
    </row>
    <row r="172" spans="1:26" ht="12.75" customHeight="1" x14ac:dyDescent="0.2">
      <c r="A172" s="90"/>
      <c r="B172" s="90"/>
      <c r="C172" s="39"/>
      <c r="D172" s="91"/>
      <c r="E172" s="39"/>
      <c r="F172" s="39"/>
      <c r="G172" s="39"/>
      <c r="H172" s="39"/>
      <c r="I172" s="39"/>
      <c r="J172" s="39"/>
      <c r="K172" s="39"/>
      <c r="L172" s="39"/>
      <c r="M172" s="39"/>
      <c r="N172" s="39"/>
      <c r="O172" s="39"/>
      <c r="P172" s="39"/>
      <c r="Q172" s="39"/>
      <c r="R172" s="39"/>
      <c r="S172" s="39"/>
      <c r="T172" s="39"/>
      <c r="U172" s="39"/>
      <c r="V172" s="39"/>
      <c r="W172" s="39"/>
      <c r="X172" s="39"/>
      <c r="Y172" s="39"/>
      <c r="Z172" s="185"/>
    </row>
    <row r="173" spans="1:26" ht="12.75" customHeight="1" x14ac:dyDescent="0.2">
      <c r="A173" s="90"/>
      <c r="B173" s="90"/>
      <c r="C173" s="39"/>
      <c r="D173" s="91"/>
      <c r="E173" s="39"/>
      <c r="F173" s="39"/>
      <c r="G173" s="39"/>
      <c r="H173" s="39"/>
      <c r="I173" s="39"/>
      <c r="J173" s="39"/>
      <c r="K173" s="39"/>
      <c r="L173" s="39"/>
      <c r="M173" s="39"/>
      <c r="N173" s="39"/>
      <c r="O173" s="39"/>
      <c r="P173" s="39"/>
      <c r="Q173" s="39"/>
      <c r="R173" s="39"/>
      <c r="S173" s="39"/>
      <c r="T173" s="39"/>
      <c r="U173" s="39"/>
      <c r="V173" s="39"/>
      <c r="W173" s="39"/>
      <c r="X173" s="39"/>
      <c r="Y173" s="39"/>
      <c r="Z173" s="185"/>
    </row>
    <row r="174" spans="1:26" ht="12.75" customHeight="1" x14ac:dyDescent="0.2">
      <c r="A174" s="90"/>
      <c r="B174" s="90"/>
      <c r="C174" s="39"/>
      <c r="D174" s="91"/>
      <c r="E174" s="39"/>
      <c r="F174" s="39"/>
      <c r="G174" s="39"/>
      <c r="H174" s="39"/>
      <c r="I174" s="39"/>
      <c r="J174" s="39"/>
      <c r="K174" s="39"/>
      <c r="L174" s="39"/>
      <c r="M174" s="39"/>
      <c r="N174" s="39"/>
      <c r="O174" s="39"/>
      <c r="P174" s="39"/>
      <c r="Q174" s="39"/>
      <c r="R174" s="39"/>
      <c r="S174" s="39"/>
      <c r="T174" s="39"/>
      <c r="U174" s="39"/>
      <c r="V174" s="39"/>
      <c r="W174" s="39"/>
      <c r="X174" s="39"/>
      <c r="Y174" s="39"/>
      <c r="Z174" s="185"/>
    </row>
    <row r="175" spans="1:26" ht="12.75" customHeight="1" x14ac:dyDescent="0.2">
      <c r="A175" s="90"/>
      <c r="B175" s="90"/>
      <c r="C175" s="39"/>
      <c r="D175" s="91"/>
      <c r="E175" s="39"/>
      <c r="F175" s="39"/>
      <c r="G175" s="39"/>
      <c r="H175" s="39"/>
      <c r="I175" s="39"/>
      <c r="J175" s="39"/>
      <c r="K175" s="39"/>
      <c r="L175" s="39"/>
      <c r="M175" s="39"/>
      <c r="N175" s="39"/>
      <c r="O175" s="39"/>
      <c r="P175" s="39"/>
      <c r="Q175" s="39"/>
      <c r="R175" s="39"/>
      <c r="S175" s="39"/>
      <c r="T175" s="39"/>
      <c r="U175" s="39"/>
      <c r="V175" s="39"/>
      <c r="W175" s="39"/>
      <c r="X175" s="39"/>
      <c r="Y175" s="39"/>
      <c r="Z175" s="185"/>
    </row>
    <row r="176" spans="1:26" ht="12.75" customHeight="1" x14ac:dyDescent="0.2">
      <c r="A176" s="90"/>
      <c r="B176" s="90"/>
      <c r="C176" s="39"/>
      <c r="D176" s="91"/>
      <c r="E176" s="39"/>
      <c r="F176" s="39"/>
      <c r="G176" s="39"/>
      <c r="H176" s="39"/>
      <c r="I176" s="39"/>
      <c r="J176" s="39"/>
      <c r="K176" s="39"/>
      <c r="L176" s="39"/>
      <c r="M176" s="39"/>
      <c r="N176" s="39"/>
      <c r="O176" s="39"/>
      <c r="P176" s="39"/>
      <c r="Q176" s="39"/>
      <c r="R176" s="39"/>
      <c r="S176" s="39"/>
      <c r="T176" s="39"/>
      <c r="U176" s="39"/>
      <c r="V176" s="39"/>
      <c r="W176" s="39"/>
      <c r="X176" s="39"/>
      <c r="Y176" s="39"/>
      <c r="Z176" s="185"/>
    </row>
    <row r="177" spans="1:26" ht="12.75" customHeight="1" x14ac:dyDescent="0.2">
      <c r="A177" s="90"/>
      <c r="B177" s="90"/>
      <c r="C177" s="39"/>
      <c r="D177" s="91"/>
      <c r="E177" s="39"/>
      <c r="F177" s="39"/>
      <c r="G177" s="39"/>
      <c r="H177" s="39"/>
      <c r="I177" s="39"/>
      <c r="J177" s="39"/>
      <c r="K177" s="39"/>
      <c r="L177" s="39"/>
      <c r="M177" s="39"/>
      <c r="N177" s="39"/>
      <c r="O177" s="39"/>
      <c r="P177" s="39"/>
      <c r="Q177" s="39"/>
      <c r="R177" s="39"/>
      <c r="S177" s="39"/>
      <c r="T177" s="39"/>
      <c r="U177" s="39"/>
      <c r="V177" s="39"/>
      <c r="W177" s="39"/>
      <c r="X177" s="39"/>
      <c r="Y177" s="39"/>
      <c r="Z177" s="185"/>
    </row>
    <row r="178" spans="1:26" ht="12.75" customHeight="1" x14ac:dyDescent="0.2">
      <c r="A178" s="90"/>
      <c r="B178" s="90"/>
      <c r="C178" s="39"/>
      <c r="D178" s="91"/>
      <c r="E178" s="39"/>
      <c r="F178" s="39"/>
      <c r="G178" s="39"/>
      <c r="H178" s="39"/>
      <c r="I178" s="39"/>
      <c r="J178" s="39"/>
      <c r="K178" s="39"/>
      <c r="L178" s="39"/>
      <c r="M178" s="39"/>
      <c r="N178" s="39"/>
      <c r="O178" s="39"/>
      <c r="P178" s="39"/>
      <c r="Q178" s="39"/>
      <c r="R178" s="39"/>
      <c r="S178" s="39"/>
      <c r="T178" s="39"/>
      <c r="U178" s="39"/>
      <c r="V178" s="39"/>
      <c r="W178" s="39"/>
      <c r="X178" s="39"/>
      <c r="Y178" s="39"/>
      <c r="Z178" s="185"/>
    </row>
    <row r="179" spans="1:26" ht="12.75" customHeight="1" x14ac:dyDescent="0.2">
      <c r="A179" s="90"/>
      <c r="B179" s="90"/>
      <c r="C179" s="39"/>
      <c r="D179" s="91"/>
      <c r="E179" s="39"/>
      <c r="F179" s="39"/>
      <c r="G179" s="39"/>
      <c r="H179" s="39"/>
      <c r="I179" s="39"/>
      <c r="J179" s="39"/>
      <c r="K179" s="39"/>
      <c r="L179" s="39"/>
      <c r="M179" s="39"/>
      <c r="N179" s="39"/>
      <c r="O179" s="39"/>
      <c r="P179" s="39"/>
      <c r="Q179" s="39"/>
      <c r="R179" s="39"/>
      <c r="S179" s="39"/>
      <c r="T179" s="39"/>
      <c r="U179" s="39"/>
      <c r="V179" s="39"/>
      <c r="W179" s="39"/>
      <c r="X179" s="39"/>
      <c r="Y179" s="39"/>
      <c r="Z179" s="185"/>
    </row>
    <row r="180" spans="1:26" ht="12.75" customHeight="1" x14ac:dyDescent="0.2">
      <c r="A180" s="90"/>
      <c r="B180" s="90"/>
      <c r="C180" s="39"/>
      <c r="D180" s="91"/>
      <c r="E180" s="39"/>
      <c r="F180" s="39"/>
      <c r="G180" s="39"/>
      <c r="H180" s="39"/>
      <c r="I180" s="39"/>
      <c r="J180" s="39"/>
      <c r="K180" s="39"/>
      <c r="L180" s="39"/>
      <c r="M180" s="39"/>
      <c r="N180" s="39"/>
      <c r="O180" s="39"/>
      <c r="P180" s="39"/>
      <c r="Q180" s="39"/>
      <c r="R180" s="39"/>
      <c r="S180" s="39"/>
      <c r="T180" s="39"/>
      <c r="U180" s="39"/>
      <c r="V180" s="39"/>
      <c r="W180" s="39"/>
      <c r="X180" s="39"/>
      <c r="Y180" s="39"/>
      <c r="Z180" s="185"/>
    </row>
    <row r="181" spans="1:26" ht="12.75" customHeight="1" x14ac:dyDescent="0.2">
      <c r="A181" s="90"/>
      <c r="B181" s="90"/>
      <c r="C181" s="39"/>
      <c r="D181" s="91"/>
      <c r="E181" s="39"/>
      <c r="F181" s="39"/>
      <c r="G181" s="39"/>
      <c r="H181" s="39"/>
      <c r="I181" s="39"/>
      <c r="J181" s="39"/>
      <c r="K181" s="39"/>
      <c r="L181" s="39"/>
      <c r="M181" s="39"/>
      <c r="N181" s="39"/>
      <c r="O181" s="39"/>
      <c r="P181" s="39"/>
      <c r="Q181" s="39"/>
      <c r="R181" s="39"/>
      <c r="S181" s="39"/>
      <c r="T181" s="39"/>
      <c r="U181" s="39"/>
      <c r="V181" s="39"/>
      <c r="W181" s="39"/>
      <c r="X181" s="39"/>
      <c r="Y181" s="39"/>
      <c r="Z181" s="185"/>
    </row>
    <row r="182" spans="1:26" ht="12.75" customHeight="1" x14ac:dyDescent="0.2">
      <c r="A182" s="90"/>
      <c r="B182" s="90"/>
      <c r="C182" s="39"/>
      <c r="D182" s="91"/>
      <c r="E182" s="39"/>
      <c r="F182" s="39"/>
      <c r="G182" s="39"/>
      <c r="H182" s="39"/>
      <c r="I182" s="39"/>
      <c r="J182" s="39"/>
      <c r="K182" s="39"/>
      <c r="L182" s="39"/>
      <c r="M182" s="39"/>
      <c r="N182" s="39"/>
      <c r="O182" s="39"/>
      <c r="P182" s="39"/>
      <c r="Q182" s="39"/>
      <c r="R182" s="39"/>
      <c r="S182" s="39"/>
      <c r="T182" s="39"/>
      <c r="U182" s="39"/>
      <c r="V182" s="39"/>
      <c r="W182" s="39"/>
      <c r="X182" s="39"/>
      <c r="Y182" s="39"/>
      <c r="Z182" s="185"/>
    </row>
    <row r="183" spans="1:26" ht="12.75" customHeight="1" x14ac:dyDescent="0.2">
      <c r="A183" s="90"/>
      <c r="B183" s="90"/>
      <c r="C183" s="39"/>
      <c r="D183" s="91"/>
      <c r="E183" s="39"/>
      <c r="F183" s="39"/>
      <c r="G183" s="39"/>
      <c r="H183" s="39"/>
      <c r="I183" s="39"/>
      <c r="J183" s="39"/>
      <c r="K183" s="39"/>
      <c r="L183" s="39"/>
      <c r="M183" s="39"/>
      <c r="N183" s="39"/>
      <c r="O183" s="39"/>
      <c r="P183" s="39"/>
      <c r="Q183" s="39"/>
      <c r="R183" s="39"/>
      <c r="S183" s="39"/>
      <c r="T183" s="39"/>
      <c r="U183" s="39"/>
      <c r="V183" s="39"/>
      <c r="W183" s="39"/>
      <c r="X183" s="39"/>
      <c r="Y183" s="39"/>
      <c r="Z183" s="185"/>
    </row>
    <row r="184" spans="1:26" ht="12.75" customHeight="1" x14ac:dyDescent="0.2">
      <c r="A184" s="90"/>
      <c r="B184" s="90"/>
      <c r="C184" s="39"/>
      <c r="D184" s="91"/>
      <c r="E184" s="39"/>
      <c r="F184" s="39"/>
      <c r="G184" s="39"/>
      <c r="H184" s="39"/>
      <c r="I184" s="39"/>
      <c r="J184" s="39"/>
      <c r="K184" s="39"/>
      <c r="L184" s="39"/>
      <c r="M184" s="39"/>
      <c r="N184" s="39"/>
      <c r="O184" s="39"/>
      <c r="P184" s="39"/>
      <c r="Q184" s="39"/>
      <c r="R184" s="39"/>
      <c r="S184" s="39"/>
      <c r="T184" s="39"/>
      <c r="U184" s="39"/>
      <c r="V184" s="39"/>
      <c r="W184" s="39"/>
      <c r="X184" s="39"/>
      <c r="Y184" s="39"/>
      <c r="Z184" s="185"/>
    </row>
    <row r="185" spans="1:26" ht="12.75" customHeight="1" x14ac:dyDescent="0.2">
      <c r="A185" s="90"/>
      <c r="B185" s="90"/>
      <c r="C185" s="39"/>
      <c r="D185" s="91"/>
      <c r="E185" s="39"/>
      <c r="F185" s="39"/>
      <c r="G185" s="39"/>
      <c r="H185" s="39"/>
      <c r="I185" s="39"/>
      <c r="J185" s="39"/>
      <c r="K185" s="39"/>
      <c r="L185" s="39"/>
      <c r="M185" s="39"/>
      <c r="N185" s="39"/>
      <c r="O185" s="39"/>
      <c r="P185" s="39"/>
      <c r="Q185" s="39"/>
      <c r="R185" s="39"/>
      <c r="S185" s="39"/>
      <c r="T185" s="39"/>
      <c r="U185" s="39"/>
      <c r="V185" s="39"/>
      <c r="W185" s="39"/>
      <c r="X185" s="39"/>
      <c r="Y185" s="39"/>
      <c r="Z185" s="185"/>
    </row>
    <row r="186" spans="1:26" ht="12.75" customHeight="1" x14ac:dyDescent="0.2">
      <c r="A186" s="90"/>
      <c r="B186" s="90"/>
      <c r="C186" s="39"/>
      <c r="D186" s="91"/>
      <c r="E186" s="39"/>
      <c r="F186" s="39"/>
      <c r="G186" s="39"/>
      <c r="H186" s="39"/>
      <c r="I186" s="39"/>
      <c r="J186" s="39"/>
      <c r="K186" s="39"/>
      <c r="L186" s="39"/>
      <c r="M186" s="39"/>
      <c r="N186" s="39"/>
      <c r="O186" s="39"/>
      <c r="P186" s="39"/>
      <c r="Q186" s="39"/>
      <c r="R186" s="39"/>
      <c r="S186" s="39"/>
      <c r="T186" s="39"/>
      <c r="U186" s="39"/>
      <c r="V186" s="39"/>
      <c r="W186" s="39"/>
      <c r="X186" s="39"/>
      <c r="Y186" s="39"/>
      <c r="Z186" s="185"/>
    </row>
    <row r="187" spans="1:26" ht="12.75" customHeight="1" x14ac:dyDescent="0.2">
      <c r="A187" s="90"/>
      <c r="B187" s="90"/>
      <c r="C187" s="39"/>
      <c r="D187" s="91"/>
      <c r="E187" s="39"/>
      <c r="F187" s="39"/>
      <c r="G187" s="39"/>
      <c r="H187" s="39"/>
      <c r="I187" s="39"/>
      <c r="J187" s="39"/>
      <c r="K187" s="39"/>
      <c r="L187" s="39"/>
      <c r="M187" s="39"/>
      <c r="N187" s="39"/>
      <c r="O187" s="39"/>
      <c r="P187" s="39"/>
      <c r="Q187" s="39"/>
      <c r="R187" s="39"/>
      <c r="S187" s="39"/>
      <c r="T187" s="39"/>
      <c r="U187" s="39"/>
      <c r="V187" s="39"/>
      <c r="W187" s="39"/>
      <c r="X187" s="39"/>
      <c r="Y187" s="39"/>
      <c r="Z187" s="185"/>
    </row>
    <row r="188" spans="1:26" ht="12.75" customHeight="1" x14ac:dyDescent="0.2">
      <c r="A188" s="90"/>
      <c r="B188" s="90"/>
      <c r="C188" s="39"/>
      <c r="D188" s="91"/>
      <c r="E188" s="39"/>
      <c r="F188" s="39"/>
      <c r="G188" s="39"/>
      <c r="H188" s="39"/>
      <c r="I188" s="39"/>
      <c r="J188" s="39"/>
      <c r="K188" s="39"/>
      <c r="L188" s="39"/>
      <c r="M188" s="39"/>
      <c r="N188" s="39"/>
      <c r="O188" s="39"/>
      <c r="P188" s="39"/>
      <c r="Q188" s="39"/>
      <c r="R188" s="39"/>
      <c r="S188" s="39"/>
      <c r="T188" s="39"/>
      <c r="U188" s="39"/>
      <c r="V188" s="39"/>
      <c r="W188" s="39"/>
      <c r="X188" s="39"/>
      <c r="Y188" s="39"/>
      <c r="Z188" s="185"/>
    </row>
    <row r="189" spans="1:26" ht="12.75" customHeight="1" x14ac:dyDescent="0.2">
      <c r="A189" s="90"/>
      <c r="B189" s="90"/>
      <c r="C189" s="39"/>
      <c r="D189" s="91"/>
      <c r="E189" s="39"/>
      <c r="F189" s="39"/>
      <c r="G189" s="39"/>
      <c r="H189" s="39"/>
      <c r="I189" s="39"/>
      <c r="J189" s="39"/>
      <c r="K189" s="39"/>
      <c r="L189" s="39"/>
      <c r="M189" s="39"/>
      <c r="N189" s="39"/>
      <c r="O189" s="39"/>
      <c r="P189" s="39"/>
      <c r="Q189" s="39"/>
      <c r="R189" s="39"/>
      <c r="S189" s="39"/>
      <c r="T189" s="39"/>
      <c r="U189" s="39"/>
      <c r="V189" s="39"/>
      <c r="W189" s="39"/>
      <c r="X189" s="39"/>
      <c r="Y189" s="39"/>
      <c r="Z189" s="185"/>
    </row>
    <row r="190" spans="1:26" ht="12.75" customHeight="1" x14ac:dyDescent="0.2">
      <c r="A190" s="90"/>
      <c r="B190" s="90"/>
      <c r="C190" s="39"/>
      <c r="D190" s="91"/>
      <c r="E190" s="39"/>
      <c r="F190" s="39"/>
      <c r="G190" s="39"/>
      <c r="H190" s="39"/>
      <c r="I190" s="39"/>
      <c r="J190" s="39"/>
      <c r="K190" s="39"/>
      <c r="L190" s="39"/>
      <c r="M190" s="39"/>
      <c r="N190" s="39"/>
      <c r="O190" s="39"/>
      <c r="P190" s="39"/>
      <c r="Q190" s="39"/>
      <c r="R190" s="39"/>
      <c r="S190" s="39"/>
      <c r="T190" s="39"/>
      <c r="U190" s="39"/>
      <c r="V190" s="39"/>
      <c r="W190" s="39"/>
      <c r="X190" s="39"/>
      <c r="Y190" s="39"/>
      <c r="Z190" s="185"/>
    </row>
    <row r="191" spans="1:26" ht="12.75" customHeight="1" x14ac:dyDescent="0.2">
      <c r="A191" s="90"/>
      <c r="B191" s="90"/>
      <c r="C191" s="39"/>
      <c r="D191" s="91"/>
      <c r="E191" s="39"/>
      <c r="F191" s="39"/>
      <c r="G191" s="39"/>
      <c r="H191" s="39"/>
      <c r="I191" s="39"/>
      <c r="J191" s="39"/>
      <c r="K191" s="39"/>
      <c r="L191" s="39"/>
      <c r="M191" s="39"/>
      <c r="N191" s="39"/>
      <c r="O191" s="39"/>
      <c r="P191" s="39"/>
      <c r="Q191" s="39"/>
      <c r="R191" s="39"/>
      <c r="S191" s="39"/>
      <c r="T191" s="39"/>
      <c r="U191" s="39"/>
      <c r="V191" s="39"/>
      <c r="W191" s="39"/>
      <c r="X191" s="39"/>
      <c r="Y191" s="39"/>
      <c r="Z191" s="185"/>
    </row>
    <row r="192" spans="1:26" ht="12.75" customHeight="1" x14ac:dyDescent="0.2">
      <c r="A192" s="90"/>
      <c r="B192" s="90"/>
      <c r="C192" s="39"/>
      <c r="D192" s="91"/>
      <c r="E192" s="39"/>
      <c r="F192" s="39"/>
      <c r="G192" s="39"/>
      <c r="H192" s="39"/>
      <c r="I192" s="39"/>
      <c r="J192" s="39"/>
      <c r="K192" s="39"/>
      <c r="L192" s="39"/>
      <c r="M192" s="39"/>
      <c r="N192" s="39"/>
      <c r="O192" s="39"/>
      <c r="P192" s="39"/>
      <c r="Q192" s="39"/>
      <c r="R192" s="39"/>
      <c r="S192" s="39"/>
      <c r="T192" s="39"/>
      <c r="U192" s="39"/>
      <c r="V192" s="39"/>
      <c r="W192" s="39"/>
      <c r="X192" s="39"/>
      <c r="Y192" s="39"/>
      <c r="Z192" s="185"/>
    </row>
    <row r="193" spans="1:26" ht="12.75" customHeight="1" x14ac:dyDescent="0.2">
      <c r="A193" s="90"/>
      <c r="B193" s="90"/>
      <c r="C193" s="39"/>
      <c r="D193" s="91"/>
      <c r="E193" s="39"/>
      <c r="F193" s="39"/>
      <c r="G193" s="39"/>
      <c r="H193" s="39"/>
      <c r="I193" s="39"/>
      <c r="J193" s="39"/>
      <c r="K193" s="39"/>
      <c r="L193" s="39"/>
      <c r="M193" s="39"/>
      <c r="N193" s="39"/>
      <c r="O193" s="39"/>
      <c r="P193" s="39"/>
      <c r="Q193" s="39"/>
      <c r="R193" s="39"/>
      <c r="S193" s="39"/>
      <c r="T193" s="39"/>
      <c r="U193" s="39"/>
      <c r="V193" s="39"/>
      <c r="W193" s="39"/>
      <c r="X193" s="39"/>
      <c r="Y193" s="39"/>
      <c r="Z193" s="185"/>
    </row>
    <row r="194" spans="1:26" ht="12.75" customHeight="1" x14ac:dyDescent="0.2">
      <c r="A194" s="90"/>
      <c r="B194" s="90"/>
      <c r="C194" s="39"/>
      <c r="D194" s="91"/>
      <c r="E194" s="39"/>
      <c r="F194" s="39"/>
      <c r="G194" s="39"/>
      <c r="H194" s="39"/>
      <c r="I194" s="39"/>
      <c r="J194" s="39"/>
      <c r="K194" s="39"/>
      <c r="L194" s="39"/>
      <c r="M194" s="39"/>
      <c r="N194" s="39"/>
      <c r="O194" s="39"/>
      <c r="P194" s="39"/>
      <c r="Q194" s="39"/>
      <c r="R194" s="39"/>
      <c r="S194" s="39"/>
      <c r="T194" s="39"/>
      <c r="U194" s="39"/>
      <c r="V194" s="39"/>
      <c r="W194" s="39"/>
      <c r="X194" s="39"/>
      <c r="Y194" s="39"/>
      <c r="Z194" s="185"/>
    </row>
    <row r="195" spans="1:26" ht="12.75" customHeight="1" x14ac:dyDescent="0.2">
      <c r="A195" s="90"/>
      <c r="B195" s="90"/>
      <c r="C195" s="39"/>
      <c r="D195" s="91"/>
      <c r="E195" s="39"/>
      <c r="F195" s="39"/>
      <c r="G195" s="39"/>
      <c r="H195" s="39"/>
      <c r="I195" s="39"/>
      <c r="J195" s="39"/>
      <c r="K195" s="39"/>
      <c r="L195" s="39"/>
      <c r="M195" s="39"/>
      <c r="N195" s="39"/>
      <c r="O195" s="39"/>
      <c r="P195" s="39"/>
      <c r="Q195" s="39"/>
      <c r="R195" s="39"/>
      <c r="S195" s="39"/>
      <c r="T195" s="39"/>
      <c r="U195" s="39"/>
      <c r="V195" s="39"/>
      <c r="W195" s="39"/>
      <c r="X195" s="39"/>
      <c r="Y195" s="39"/>
      <c r="Z195" s="185"/>
    </row>
    <row r="196" spans="1:26" ht="12.75" customHeight="1" x14ac:dyDescent="0.2">
      <c r="A196" s="90"/>
      <c r="B196" s="90"/>
      <c r="C196" s="39"/>
      <c r="D196" s="91"/>
      <c r="E196" s="39"/>
      <c r="F196" s="39"/>
      <c r="G196" s="39"/>
      <c r="H196" s="39"/>
      <c r="I196" s="39"/>
      <c r="J196" s="39"/>
      <c r="K196" s="39"/>
      <c r="L196" s="39"/>
      <c r="M196" s="39"/>
      <c r="N196" s="39"/>
      <c r="O196" s="39"/>
      <c r="P196" s="39"/>
      <c r="Q196" s="39"/>
      <c r="R196" s="39"/>
      <c r="S196" s="39"/>
      <c r="T196" s="39"/>
      <c r="U196" s="39"/>
      <c r="V196" s="39"/>
      <c r="W196" s="39"/>
      <c r="X196" s="39"/>
      <c r="Y196" s="39"/>
      <c r="Z196" s="185"/>
    </row>
    <row r="197" spans="1:26" ht="12.75" customHeight="1" x14ac:dyDescent="0.2">
      <c r="A197" s="90"/>
      <c r="B197" s="90"/>
      <c r="C197" s="39"/>
      <c r="D197" s="91"/>
      <c r="E197" s="39"/>
      <c r="F197" s="39"/>
      <c r="G197" s="39"/>
      <c r="H197" s="39"/>
      <c r="I197" s="39"/>
      <c r="J197" s="39"/>
      <c r="K197" s="39"/>
      <c r="L197" s="39"/>
      <c r="M197" s="39"/>
      <c r="N197" s="39"/>
      <c r="O197" s="39"/>
      <c r="P197" s="39"/>
      <c r="Q197" s="39"/>
      <c r="R197" s="39"/>
      <c r="S197" s="39"/>
      <c r="T197" s="39"/>
      <c r="U197" s="39"/>
      <c r="V197" s="39"/>
      <c r="W197" s="39"/>
      <c r="X197" s="39"/>
      <c r="Y197" s="39"/>
      <c r="Z197" s="185"/>
    </row>
    <row r="198" spans="1:26" ht="12.75" customHeight="1" x14ac:dyDescent="0.2">
      <c r="A198" s="90"/>
      <c r="B198" s="90"/>
      <c r="C198" s="39"/>
      <c r="D198" s="91"/>
      <c r="E198" s="39"/>
      <c r="F198" s="39"/>
      <c r="G198" s="39"/>
      <c r="H198" s="39"/>
      <c r="I198" s="39"/>
      <c r="J198" s="39"/>
      <c r="K198" s="39"/>
      <c r="L198" s="39"/>
      <c r="M198" s="39"/>
      <c r="N198" s="39"/>
      <c r="O198" s="39"/>
      <c r="P198" s="39"/>
      <c r="Q198" s="39"/>
      <c r="R198" s="39"/>
      <c r="S198" s="39"/>
      <c r="T198" s="39"/>
      <c r="U198" s="39"/>
      <c r="V198" s="39"/>
      <c r="W198" s="39"/>
      <c r="X198" s="39"/>
      <c r="Y198" s="39"/>
      <c r="Z198" s="185"/>
    </row>
    <row r="199" spans="1:26" ht="12.75" customHeight="1" x14ac:dyDescent="0.2">
      <c r="A199" s="90"/>
      <c r="B199" s="90"/>
      <c r="C199" s="39"/>
      <c r="D199" s="91"/>
      <c r="E199" s="39"/>
      <c r="F199" s="39"/>
      <c r="G199" s="39"/>
      <c r="H199" s="39"/>
      <c r="I199" s="39"/>
      <c r="J199" s="39"/>
      <c r="K199" s="39"/>
      <c r="L199" s="39"/>
      <c r="M199" s="39"/>
      <c r="N199" s="39"/>
      <c r="O199" s="39"/>
      <c r="P199" s="39"/>
      <c r="Q199" s="39"/>
      <c r="R199" s="39"/>
      <c r="S199" s="39"/>
      <c r="T199" s="39"/>
      <c r="U199" s="39"/>
      <c r="V199" s="39"/>
      <c r="W199" s="39"/>
      <c r="X199" s="39"/>
      <c r="Y199" s="39"/>
      <c r="Z199" s="185"/>
    </row>
    <row r="200" spans="1:26" ht="12.75" customHeight="1" x14ac:dyDescent="0.2">
      <c r="A200" s="90"/>
      <c r="B200" s="90"/>
      <c r="C200" s="39"/>
      <c r="D200" s="91"/>
      <c r="E200" s="39"/>
      <c r="F200" s="39"/>
      <c r="G200" s="39"/>
      <c r="H200" s="39"/>
      <c r="I200" s="39"/>
      <c r="J200" s="39"/>
      <c r="K200" s="39"/>
      <c r="L200" s="39"/>
      <c r="M200" s="39"/>
      <c r="N200" s="39"/>
      <c r="O200" s="39"/>
      <c r="P200" s="39"/>
      <c r="Q200" s="39"/>
      <c r="R200" s="39"/>
      <c r="S200" s="39"/>
      <c r="T200" s="39"/>
      <c r="U200" s="39"/>
      <c r="V200" s="39"/>
      <c r="W200" s="39"/>
      <c r="X200" s="39"/>
      <c r="Y200" s="39"/>
      <c r="Z200" s="185"/>
    </row>
    <row r="201" spans="1:26" ht="12.75" customHeight="1" x14ac:dyDescent="0.2">
      <c r="A201" s="90"/>
      <c r="B201" s="90"/>
      <c r="C201" s="39"/>
      <c r="D201" s="91"/>
      <c r="E201" s="39"/>
      <c r="F201" s="39"/>
      <c r="G201" s="39"/>
      <c r="H201" s="39"/>
      <c r="I201" s="39"/>
      <c r="J201" s="39"/>
      <c r="K201" s="39"/>
      <c r="L201" s="39"/>
      <c r="M201" s="39"/>
      <c r="N201" s="39"/>
      <c r="O201" s="39"/>
      <c r="P201" s="39"/>
      <c r="Q201" s="39"/>
      <c r="R201" s="39"/>
      <c r="S201" s="39"/>
      <c r="T201" s="39"/>
      <c r="U201" s="39"/>
      <c r="V201" s="39"/>
      <c r="W201" s="39"/>
      <c r="X201" s="39"/>
      <c r="Y201" s="39"/>
      <c r="Z201" s="185"/>
    </row>
    <row r="202" spans="1:26" ht="12.75" customHeight="1" x14ac:dyDescent="0.2">
      <c r="A202" s="90"/>
      <c r="B202" s="90"/>
      <c r="C202" s="39"/>
      <c r="D202" s="91"/>
      <c r="E202" s="39"/>
      <c r="F202" s="39"/>
      <c r="G202" s="39"/>
      <c r="H202" s="39"/>
      <c r="I202" s="39"/>
      <c r="J202" s="39"/>
      <c r="K202" s="39"/>
      <c r="L202" s="39"/>
      <c r="M202" s="39"/>
      <c r="N202" s="39"/>
      <c r="O202" s="39"/>
      <c r="P202" s="39"/>
      <c r="Q202" s="39"/>
      <c r="R202" s="39"/>
      <c r="S202" s="39"/>
      <c r="T202" s="39"/>
      <c r="U202" s="39"/>
      <c r="V202" s="39"/>
      <c r="W202" s="39"/>
      <c r="X202" s="39"/>
      <c r="Y202" s="39"/>
      <c r="Z202" s="185"/>
    </row>
    <row r="203" spans="1:26" ht="12.75" customHeight="1" x14ac:dyDescent="0.2">
      <c r="A203" s="90"/>
      <c r="B203" s="90"/>
      <c r="C203" s="39"/>
      <c r="D203" s="91"/>
      <c r="E203" s="39"/>
      <c r="F203" s="39"/>
      <c r="G203" s="39"/>
      <c r="H203" s="39"/>
      <c r="I203" s="39"/>
      <c r="J203" s="39"/>
      <c r="K203" s="39"/>
      <c r="L203" s="39"/>
      <c r="M203" s="39"/>
      <c r="N203" s="39"/>
      <c r="O203" s="39"/>
      <c r="P203" s="39"/>
      <c r="Q203" s="39"/>
      <c r="R203" s="39"/>
      <c r="S203" s="39"/>
      <c r="T203" s="39"/>
      <c r="U203" s="39"/>
      <c r="V203" s="39"/>
      <c r="W203" s="39"/>
      <c r="X203" s="39"/>
      <c r="Y203" s="39"/>
      <c r="Z203" s="185"/>
    </row>
    <row r="204" spans="1:26" ht="12.75" customHeight="1" x14ac:dyDescent="0.2">
      <c r="A204" s="90"/>
      <c r="B204" s="90"/>
      <c r="C204" s="39"/>
      <c r="D204" s="91"/>
      <c r="E204" s="39"/>
      <c r="F204" s="39"/>
      <c r="G204" s="39"/>
      <c r="H204" s="39"/>
      <c r="I204" s="39"/>
      <c r="J204" s="39"/>
      <c r="K204" s="39"/>
      <c r="L204" s="39"/>
      <c r="M204" s="39"/>
      <c r="N204" s="39"/>
      <c r="O204" s="39"/>
      <c r="P204" s="39"/>
      <c r="Q204" s="39"/>
      <c r="R204" s="39"/>
      <c r="S204" s="39"/>
      <c r="T204" s="39"/>
      <c r="U204" s="39"/>
      <c r="V204" s="39"/>
      <c r="W204" s="39"/>
      <c r="X204" s="39"/>
      <c r="Y204" s="39"/>
      <c r="Z204" s="185"/>
    </row>
    <row r="205" spans="1:26" ht="12.75" customHeight="1" x14ac:dyDescent="0.2">
      <c r="A205" s="90"/>
      <c r="B205" s="90"/>
      <c r="C205" s="39"/>
      <c r="D205" s="91"/>
      <c r="E205" s="39"/>
      <c r="F205" s="39"/>
      <c r="G205" s="39"/>
      <c r="H205" s="39"/>
      <c r="I205" s="39"/>
      <c r="J205" s="39"/>
      <c r="K205" s="39"/>
      <c r="L205" s="39"/>
      <c r="M205" s="39"/>
      <c r="N205" s="39"/>
      <c r="O205" s="39"/>
      <c r="P205" s="39"/>
      <c r="Q205" s="39"/>
      <c r="R205" s="39"/>
      <c r="S205" s="39"/>
      <c r="T205" s="39"/>
      <c r="U205" s="39"/>
      <c r="V205" s="39"/>
      <c r="W205" s="39"/>
      <c r="X205" s="39"/>
      <c r="Y205" s="39"/>
      <c r="Z205" s="185"/>
    </row>
    <row r="206" spans="1:26" ht="12.75" customHeight="1" x14ac:dyDescent="0.2">
      <c r="A206" s="90"/>
      <c r="B206" s="90"/>
      <c r="C206" s="39"/>
      <c r="D206" s="91"/>
      <c r="E206" s="39"/>
      <c r="F206" s="39"/>
      <c r="G206" s="39"/>
      <c r="H206" s="39"/>
      <c r="I206" s="39"/>
      <c r="J206" s="39"/>
      <c r="K206" s="39"/>
      <c r="L206" s="39"/>
      <c r="M206" s="39"/>
      <c r="N206" s="39"/>
      <c r="O206" s="39"/>
      <c r="P206" s="39"/>
      <c r="Q206" s="39"/>
      <c r="R206" s="39"/>
      <c r="S206" s="39"/>
      <c r="T206" s="39"/>
      <c r="U206" s="39"/>
      <c r="V206" s="39"/>
      <c r="W206" s="39"/>
      <c r="X206" s="39"/>
      <c r="Y206" s="39"/>
      <c r="Z206" s="185"/>
    </row>
    <row r="207" spans="1:26" ht="12.75" customHeight="1" x14ac:dyDescent="0.2">
      <c r="A207" s="90"/>
      <c r="B207" s="90"/>
      <c r="C207" s="39"/>
      <c r="D207" s="91"/>
      <c r="E207" s="39"/>
      <c r="F207" s="39"/>
      <c r="G207" s="39"/>
      <c r="H207" s="39"/>
      <c r="I207" s="39"/>
      <c r="J207" s="39"/>
      <c r="K207" s="39"/>
      <c r="L207" s="39"/>
      <c r="M207" s="39"/>
      <c r="N207" s="39"/>
      <c r="O207" s="39"/>
      <c r="P207" s="39"/>
      <c r="Q207" s="39"/>
      <c r="R207" s="39"/>
      <c r="S207" s="39"/>
      <c r="T207" s="39"/>
      <c r="U207" s="39"/>
      <c r="V207" s="39"/>
      <c r="W207" s="39"/>
      <c r="X207" s="39"/>
      <c r="Y207" s="39"/>
      <c r="Z207" s="185"/>
    </row>
    <row r="208" spans="1:26" ht="12.75" customHeight="1" x14ac:dyDescent="0.2">
      <c r="A208" s="90"/>
      <c r="B208" s="90"/>
      <c r="C208" s="39"/>
      <c r="D208" s="91"/>
      <c r="E208" s="39"/>
      <c r="F208" s="39"/>
      <c r="G208" s="39"/>
      <c r="H208" s="39"/>
      <c r="I208" s="39"/>
      <c r="J208" s="39"/>
      <c r="K208" s="39"/>
      <c r="L208" s="39"/>
      <c r="M208" s="39"/>
      <c r="N208" s="39"/>
      <c r="O208" s="39"/>
      <c r="P208" s="39"/>
      <c r="Q208" s="39"/>
      <c r="R208" s="39"/>
      <c r="S208" s="39"/>
      <c r="T208" s="39"/>
      <c r="U208" s="39"/>
      <c r="V208" s="39"/>
      <c r="W208" s="39"/>
      <c r="X208" s="39"/>
      <c r="Y208" s="39"/>
      <c r="Z208" s="185"/>
    </row>
    <row r="209" spans="1:26" ht="12.75" customHeight="1" x14ac:dyDescent="0.2">
      <c r="A209" s="90"/>
      <c r="B209" s="90"/>
      <c r="C209" s="39"/>
      <c r="D209" s="91"/>
      <c r="E209" s="39"/>
      <c r="F209" s="39"/>
      <c r="G209" s="39"/>
      <c r="H209" s="39"/>
      <c r="I209" s="39"/>
      <c r="J209" s="39"/>
      <c r="K209" s="39"/>
      <c r="L209" s="39"/>
      <c r="M209" s="39"/>
      <c r="N209" s="39"/>
      <c r="O209" s="39"/>
      <c r="P209" s="39"/>
      <c r="Q209" s="39"/>
      <c r="R209" s="39"/>
      <c r="S209" s="39"/>
      <c r="T209" s="39"/>
      <c r="U209" s="39"/>
      <c r="V209" s="39"/>
      <c r="W209" s="39"/>
      <c r="X209" s="39"/>
      <c r="Y209" s="39"/>
      <c r="Z209" s="185"/>
    </row>
    <row r="210" spans="1:26" ht="12.75" customHeight="1" x14ac:dyDescent="0.2">
      <c r="A210" s="90"/>
      <c r="B210" s="90"/>
      <c r="C210" s="39"/>
      <c r="D210" s="91"/>
      <c r="E210" s="39"/>
      <c r="F210" s="39"/>
      <c r="G210" s="39"/>
      <c r="H210" s="39"/>
      <c r="I210" s="39"/>
      <c r="J210" s="39"/>
      <c r="K210" s="39"/>
      <c r="L210" s="39"/>
      <c r="M210" s="39"/>
      <c r="N210" s="39"/>
      <c r="O210" s="39"/>
      <c r="P210" s="39"/>
      <c r="Q210" s="39"/>
      <c r="R210" s="39"/>
      <c r="S210" s="39"/>
      <c r="T210" s="39"/>
      <c r="U210" s="39"/>
      <c r="V210" s="39"/>
      <c r="W210" s="39"/>
      <c r="X210" s="39"/>
      <c r="Y210" s="39"/>
      <c r="Z210" s="185"/>
    </row>
    <row r="211" spans="1:26" ht="12.75" customHeight="1" x14ac:dyDescent="0.2">
      <c r="A211" s="90"/>
      <c r="B211" s="90"/>
      <c r="C211" s="39"/>
      <c r="D211" s="91"/>
      <c r="E211" s="39"/>
      <c r="F211" s="39"/>
      <c r="G211" s="39"/>
      <c r="H211" s="39"/>
      <c r="I211" s="39"/>
      <c r="J211" s="39"/>
      <c r="K211" s="39"/>
      <c r="L211" s="39"/>
      <c r="M211" s="39"/>
      <c r="N211" s="39"/>
      <c r="O211" s="39"/>
      <c r="P211" s="39"/>
      <c r="Q211" s="39"/>
      <c r="R211" s="39"/>
      <c r="S211" s="39"/>
      <c r="T211" s="39"/>
      <c r="U211" s="39"/>
      <c r="V211" s="39"/>
      <c r="W211" s="39"/>
      <c r="X211" s="39"/>
      <c r="Y211" s="39"/>
      <c r="Z211" s="185"/>
    </row>
    <row r="212" spans="1:26" ht="12.75" customHeight="1" x14ac:dyDescent="0.2">
      <c r="A212" s="90"/>
      <c r="B212" s="90"/>
      <c r="C212" s="39"/>
      <c r="D212" s="91"/>
      <c r="E212" s="39"/>
      <c r="F212" s="39"/>
      <c r="G212" s="39"/>
      <c r="H212" s="39"/>
      <c r="I212" s="39"/>
      <c r="J212" s="39"/>
      <c r="K212" s="39"/>
      <c r="L212" s="39"/>
      <c r="M212" s="39"/>
      <c r="N212" s="39"/>
      <c r="O212" s="39"/>
      <c r="P212" s="39"/>
      <c r="Q212" s="39"/>
      <c r="R212" s="39"/>
      <c r="S212" s="39"/>
      <c r="T212" s="39"/>
      <c r="U212" s="39"/>
      <c r="V212" s="39"/>
      <c r="W212" s="39"/>
      <c r="X212" s="39"/>
      <c r="Y212" s="39"/>
      <c r="Z212" s="185"/>
    </row>
    <row r="213" spans="1:26" ht="12.75" customHeight="1" x14ac:dyDescent="0.2">
      <c r="A213" s="90"/>
      <c r="B213" s="90"/>
      <c r="C213" s="39"/>
      <c r="D213" s="91"/>
      <c r="E213" s="39"/>
      <c r="F213" s="39"/>
      <c r="G213" s="39"/>
      <c r="H213" s="39"/>
      <c r="I213" s="39"/>
      <c r="J213" s="39"/>
      <c r="K213" s="39"/>
      <c r="L213" s="39"/>
      <c r="M213" s="39"/>
      <c r="N213" s="39"/>
      <c r="O213" s="39"/>
      <c r="P213" s="39"/>
      <c r="Q213" s="39"/>
      <c r="R213" s="39"/>
      <c r="S213" s="39"/>
      <c r="T213" s="39"/>
      <c r="U213" s="39"/>
      <c r="V213" s="39"/>
      <c r="W213" s="39"/>
      <c r="X213" s="39"/>
      <c r="Y213" s="39"/>
      <c r="Z213" s="185"/>
    </row>
    <row r="214" spans="1:26" ht="12.75" customHeight="1" x14ac:dyDescent="0.2">
      <c r="A214" s="90"/>
      <c r="B214" s="90"/>
      <c r="C214" s="39"/>
      <c r="D214" s="91"/>
      <c r="E214" s="39"/>
      <c r="F214" s="39"/>
      <c r="G214" s="39"/>
      <c r="H214" s="39"/>
      <c r="I214" s="39"/>
      <c r="J214" s="39"/>
      <c r="K214" s="39"/>
      <c r="L214" s="39"/>
      <c r="M214" s="39"/>
      <c r="N214" s="39"/>
      <c r="O214" s="39"/>
      <c r="P214" s="39"/>
      <c r="Q214" s="39"/>
      <c r="R214" s="39"/>
      <c r="S214" s="39"/>
      <c r="T214" s="39"/>
      <c r="U214" s="39"/>
      <c r="V214" s="39"/>
      <c r="W214" s="39"/>
      <c r="X214" s="39"/>
      <c r="Y214" s="39"/>
      <c r="Z214" s="185"/>
    </row>
    <row r="215" spans="1:26" ht="12.75" customHeight="1" x14ac:dyDescent="0.2">
      <c r="A215" s="90"/>
      <c r="B215" s="90"/>
      <c r="C215" s="39"/>
      <c r="D215" s="91"/>
      <c r="E215" s="39"/>
      <c r="F215" s="39"/>
      <c r="G215" s="39"/>
      <c r="H215" s="39"/>
      <c r="I215" s="39"/>
      <c r="J215" s="39"/>
      <c r="K215" s="39"/>
      <c r="L215" s="39"/>
      <c r="M215" s="39"/>
      <c r="N215" s="39"/>
      <c r="O215" s="39"/>
      <c r="P215" s="39"/>
      <c r="Q215" s="39"/>
      <c r="R215" s="39"/>
      <c r="S215" s="39"/>
      <c r="T215" s="39"/>
      <c r="U215" s="39"/>
      <c r="V215" s="39"/>
      <c r="W215" s="39"/>
      <c r="X215" s="39"/>
      <c r="Y215" s="39"/>
      <c r="Z215" s="185"/>
    </row>
    <row r="216" spans="1:26" ht="12.75" customHeight="1" x14ac:dyDescent="0.2">
      <c r="A216" s="90"/>
      <c r="B216" s="90"/>
      <c r="C216" s="39"/>
      <c r="D216" s="91"/>
      <c r="E216" s="39"/>
      <c r="F216" s="39"/>
      <c r="G216" s="39"/>
      <c r="H216" s="39"/>
      <c r="I216" s="39"/>
      <c r="J216" s="39"/>
      <c r="K216" s="39"/>
      <c r="L216" s="39"/>
      <c r="M216" s="39"/>
      <c r="N216" s="39"/>
      <c r="O216" s="39"/>
      <c r="P216" s="39"/>
      <c r="Q216" s="39"/>
      <c r="R216" s="39"/>
      <c r="S216" s="39"/>
      <c r="T216" s="39"/>
      <c r="U216" s="39"/>
      <c r="V216" s="39"/>
      <c r="W216" s="39"/>
      <c r="X216" s="39"/>
      <c r="Y216" s="39"/>
      <c r="Z216" s="185"/>
    </row>
    <row r="217" spans="1:26" ht="12.75" customHeight="1" x14ac:dyDescent="0.2">
      <c r="A217" s="90"/>
      <c r="B217" s="90"/>
      <c r="C217" s="39"/>
      <c r="D217" s="91"/>
      <c r="E217" s="39"/>
      <c r="F217" s="39"/>
      <c r="G217" s="39"/>
      <c r="H217" s="39"/>
      <c r="I217" s="39"/>
      <c r="J217" s="39"/>
      <c r="K217" s="39"/>
      <c r="L217" s="39"/>
      <c r="M217" s="39"/>
      <c r="N217" s="39"/>
      <c r="O217" s="39"/>
      <c r="P217" s="39"/>
      <c r="Q217" s="39"/>
      <c r="R217" s="39"/>
      <c r="S217" s="39"/>
      <c r="T217" s="39"/>
      <c r="U217" s="39"/>
      <c r="V217" s="39"/>
      <c r="W217" s="39"/>
      <c r="X217" s="39"/>
      <c r="Y217" s="39"/>
      <c r="Z217" s="185"/>
    </row>
    <row r="218" spans="1:26" ht="12.75" customHeight="1" x14ac:dyDescent="0.2">
      <c r="A218" s="90"/>
      <c r="B218" s="90"/>
      <c r="C218" s="39"/>
      <c r="D218" s="91"/>
      <c r="E218" s="39"/>
      <c r="F218" s="39"/>
      <c r="G218" s="39"/>
      <c r="H218" s="39"/>
      <c r="I218" s="39"/>
      <c r="J218" s="39"/>
      <c r="K218" s="39"/>
      <c r="L218" s="39"/>
      <c r="M218" s="39"/>
      <c r="N218" s="39"/>
      <c r="O218" s="39"/>
      <c r="P218" s="39"/>
      <c r="Q218" s="39"/>
      <c r="R218" s="39"/>
      <c r="S218" s="39"/>
      <c r="T218" s="39"/>
      <c r="U218" s="39"/>
      <c r="V218" s="39"/>
      <c r="W218" s="39"/>
      <c r="X218" s="39"/>
      <c r="Y218" s="39"/>
      <c r="Z218" s="185"/>
    </row>
    <row r="219" spans="1:26" ht="12.75" customHeight="1" x14ac:dyDescent="0.2">
      <c r="A219" s="90"/>
      <c r="B219" s="90"/>
      <c r="C219" s="39"/>
      <c r="D219" s="91"/>
      <c r="E219" s="39"/>
      <c r="F219" s="39"/>
      <c r="G219" s="39"/>
      <c r="H219" s="39"/>
      <c r="I219" s="39"/>
      <c r="J219" s="39"/>
      <c r="K219" s="39"/>
      <c r="L219" s="39"/>
      <c r="M219" s="39"/>
      <c r="N219" s="39"/>
      <c r="O219" s="39"/>
      <c r="P219" s="39"/>
      <c r="Q219" s="39"/>
      <c r="R219" s="39"/>
      <c r="S219" s="39"/>
      <c r="T219" s="39"/>
      <c r="U219" s="39"/>
      <c r="V219" s="39"/>
      <c r="W219" s="39"/>
      <c r="X219" s="39"/>
      <c r="Y219" s="39"/>
      <c r="Z219" s="185"/>
    </row>
    <row r="220" spans="1:26" ht="12.75" customHeight="1" x14ac:dyDescent="0.2">
      <c r="A220" s="90"/>
      <c r="B220" s="90"/>
      <c r="C220" s="39"/>
      <c r="D220" s="91"/>
      <c r="E220" s="39"/>
      <c r="F220" s="39"/>
      <c r="G220" s="39"/>
      <c r="H220" s="39"/>
      <c r="I220" s="39"/>
      <c r="J220" s="39"/>
      <c r="K220" s="39"/>
      <c r="L220" s="39"/>
      <c r="M220" s="39"/>
      <c r="N220" s="39"/>
      <c r="O220" s="39"/>
      <c r="P220" s="39"/>
      <c r="Q220" s="39"/>
      <c r="R220" s="39"/>
      <c r="S220" s="39"/>
      <c r="T220" s="39"/>
      <c r="U220" s="39"/>
      <c r="V220" s="39"/>
      <c r="W220" s="39"/>
      <c r="X220" s="39"/>
      <c r="Y220" s="39"/>
      <c r="Z220" s="185"/>
    </row>
    <row r="221" spans="1:26" ht="12.75" customHeight="1" x14ac:dyDescent="0.2"/>
    <row r="222" spans="1:26" ht="12.75" customHeight="1" x14ac:dyDescent="0.2"/>
    <row r="223" spans="1:26" ht="12.75" customHeight="1" x14ac:dyDescent="0.2"/>
    <row r="224" spans="1:26"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2">
    <mergeCell ref="A5:C5"/>
    <mergeCell ref="A6:C6"/>
    <mergeCell ref="A1:G1"/>
    <mergeCell ref="C2:D2"/>
    <mergeCell ref="F2:G2"/>
    <mergeCell ref="C3:G3"/>
    <mergeCell ref="A4:C4"/>
    <mergeCell ref="A7:C7"/>
    <mergeCell ref="C8:G8"/>
    <mergeCell ref="C12:F12"/>
    <mergeCell ref="C13:G13"/>
    <mergeCell ref="C19:F19"/>
  </mergeCells>
  <pageMargins left="0.70866141732283472" right="0.70866141732283472" top="0.74803149606299213" bottom="0.74803149606299213" header="0" footer="0"/>
  <pageSetup paperSize="9" scale="46" fitToHeight="0" orientation="landscape" r:id="rId1"/>
  <headerFooter>
    <oddFooter>&amp;RPÁGINA &amp;P DE</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C00000"/>
    <pageSetUpPr fitToPage="1"/>
  </sheetPr>
  <dimension ref="A1:Z996"/>
  <sheetViews>
    <sheetView showGridLines="0" topLeftCell="A72" workbookViewId="0">
      <selection activeCell="C85" sqref="C85"/>
    </sheetView>
  </sheetViews>
  <sheetFormatPr defaultColWidth="12.5703125" defaultRowHeight="15" customHeight="1" outlineLevelRow="1" x14ac:dyDescent="0.2"/>
  <cols>
    <col min="1" max="1" width="13.85546875" customWidth="1"/>
    <col min="2" max="2" width="14" customWidth="1"/>
    <col min="3" max="3" width="94.5703125" customWidth="1"/>
    <col min="4" max="4" width="6.42578125" customWidth="1"/>
    <col min="5" max="5" width="10.5703125" customWidth="1"/>
    <col min="6" max="6" width="9.42578125" customWidth="1"/>
    <col min="7" max="7" width="9.7109375" customWidth="1"/>
    <col min="8" max="8" width="2.85546875" customWidth="1"/>
    <col min="9" max="25" width="8" customWidth="1"/>
    <col min="26" max="26" width="14.42578125" customWidth="1"/>
  </cols>
  <sheetData>
    <row r="1" spans="1:26" ht="12.75" customHeight="1" x14ac:dyDescent="0.2">
      <c r="A1" s="396" t="s">
        <v>131</v>
      </c>
      <c r="B1" s="384"/>
      <c r="C1" s="384"/>
      <c r="D1" s="384"/>
      <c r="E1" s="384"/>
      <c r="F1" s="384"/>
      <c r="G1" s="385"/>
      <c r="H1" s="169"/>
      <c r="I1" s="140"/>
      <c r="J1" s="140"/>
      <c r="K1" s="140"/>
      <c r="L1" s="140"/>
      <c r="M1" s="140"/>
      <c r="N1" s="140"/>
      <c r="O1" s="140"/>
      <c r="P1" s="140"/>
      <c r="Q1" s="140"/>
      <c r="R1" s="140"/>
      <c r="S1" s="140"/>
      <c r="T1" s="140"/>
      <c r="U1" s="140"/>
      <c r="V1" s="140"/>
      <c r="W1" s="140"/>
      <c r="X1" s="140"/>
      <c r="Y1" s="140"/>
      <c r="Z1" s="66"/>
    </row>
    <row r="2" spans="1:26" ht="12.75" customHeight="1" x14ac:dyDescent="0.2">
      <c r="A2" s="94"/>
      <c r="B2" s="95"/>
      <c r="C2" s="418" t="str">
        <f>Resumo!$A$5</f>
        <v>DATA-BASE: SINAPI 05/2024, SABESP 05/2024 ( L.S.: 88,52% | B.D.I.: 26,98%),  Ata de Registro nº84/2024, cotação de mercado</v>
      </c>
      <c r="D2" s="372"/>
      <c r="E2" s="93"/>
      <c r="F2" s="419"/>
      <c r="G2" s="387"/>
      <c r="H2" s="93"/>
      <c r="I2" s="96"/>
      <c r="J2" s="93"/>
      <c r="K2" s="93"/>
      <c r="L2" s="93"/>
      <c r="M2" s="93"/>
      <c r="N2" s="93"/>
      <c r="O2" s="93"/>
      <c r="P2" s="93"/>
      <c r="Q2" s="93"/>
      <c r="R2" s="93"/>
      <c r="S2" s="93"/>
      <c r="T2" s="93"/>
      <c r="U2" s="93"/>
      <c r="V2" s="93"/>
      <c r="W2" s="93"/>
      <c r="X2" s="93"/>
      <c r="Y2" s="93"/>
      <c r="Z2" s="66"/>
    </row>
    <row r="3" spans="1:26" ht="12.75" customHeight="1" x14ac:dyDescent="0.2">
      <c r="A3" s="97" t="s">
        <v>234</v>
      </c>
      <c r="B3" s="98"/>
      <c r="C3" s="420" t="s">
        <v>235</v>
      </c>
      <c r="D3" s="400"/>
      <c r="E3" s="400"/>
      <c r="F3" s="400"/>
      <c r="G3" s="401"/>
      <c r="H3" s="65"/>
      <c r="I3" s="65"/>
      <c r="J3" s="65"/>
      <c r="K3" s="65"/>
      <c r="L3" s="65"/>
      <c r="M3" s="65"/>
      <c r="N3" s="65"/>
      <c r="O3" s="65"/>
      <c r="P3" s="65"/>
      <c r="Q3" s="65"/>
      <c r="R3" s="65"/>
      <c r="S3" s="65"/>
      <c r="T3" s="65"/>
      <c r="U3" s="65"/>
      <c r="V3" s="65"/>
      <c r="W3" s="65"/>
      <c r="X3" s="65"/>
      <c r="Y3" s="65"/>
      <c r="Z3" s="66"/>
    </row>
    <row r="4" spans="1:26" ht="12.75" customHeight="1" x14ac:dyDescent="0.2">
      <c r="A4" s="456" t="s">
        <v>163</v>
      </c>
      <c r="B4" s="403"/>
      <c r="C4" s="404"/>
      <c r="D4" s="120">
        <v>1</v>
      </c>
      <c r="E4" s="346">
        <f>ROUND(I4*(1-$I$2+0.02),2)</f>
        <v>0</v>
      </c>
      <c r="F4" s="101"/>
      <c r="G4" s="102"/>
      <c r="H4" s="99"/>
      <c r="I4" s="99"/>
      <c r="J4" s="99"/>
      <c r="K4" s="99"/>
      <c r="L4" s="99"/>
      <c r="M4" s="99"/>
      <c r="N4" s="99"/>
      <c r="O4" s="99"/>
      <c r="P4" s="99"/>
      <c r="Q4" s="99"/>
      <c r="R4" s="99"/>
      <c r="S4" s="99"/>
      <c r="T4" s="99"/>
      <c r="U4" s="99"/>
      <c r="V4" s="99"/>
      <c r="W4" s="99"/>
      <c r="X4" s="99"/>
      <c r="Y4" s="99"/>
      <c r="Z4" s="66"/>
    </row>
    <row r="5" spans="1:26" ht="12.75" customHeight="1" x14ac:dyDescent="0.2">
      <c r="A5" s="425" t="s">
        <v>136</v>
      </c>
      <c r="B5" s="406"/>
      <c r="C5" s="407"/>
      <c r="D5" s="120">
        <v>1</v>
      </c>
      <c r="E5" s="346">
        <f>ROUND(I5*(1-$I$2),2)-0.01</f>
        <v>-0.01</v>
      </c>
      <c r="F5" s="99"/>
      <c r="G5" s="103"/>
      <c r="H5" s="99"/>
      <c r="I5" s="99"/>
      <c r="J5" s="99"/>
      <c r="K5" s="99"/>
      <c r="L5" s="99"/>
      <c r="M5" s="99"/>
      <c r="N5" s="99"/>
      <c r="O5" s="99"/>
      <c r="P5" s="99"/>
      <c r="Q5" s="99"/>
      <c r="R5" s="99"/>
      <c r="S5" s="99"/>
      <c r="T5" s="99"/>
      <c r="U5" s="99"/>
      <c r="V5" s="99"/>
      <c r="W5" s="99"/>
      <c r="X5" s="99"/>
      <c r="Y5" s="99"/>
      <c r="Z5" s="66"/>
    </row>
    <row r="6" spans="1:26" ht="12.75" customHeight="1" x14ac:dyDescent="0.2">
      <c r="A6" s="425"/>
      <c r="B6" s="406"/>
      <c r="C6" s="407"/>
      <c r="D6" s="120"/>
      <c r="E6" s="346">
        <f>ROUND(I6*(1-$I$2+0.02),2)</f>
        <v>0</v>
      </c>
      <c r="F6" s="99"/>
      <c r="G6" s="103"/>
      <c r="H6" s="99"/>
      <c r="I6" s="99"/>
      <c r="J6" s="99"/>
      <c r="K6" s="99"/>
      <c r="L6" s="99"/>
      <c r="M6" s="99"/>
      <c r="N6" s="99"/>
      <c r="O6" s="99"/>
      <c r="P6" s="99"/>
      <c r="Q6" s="99"/>
      <c r="R6" s="99"/>
      <c r="S6" s="99"/>
      <c r="T6" s="99"/>
      <c r="U6" s="99"/>
      <c r="V6" s="99"/>
      <c r="W6" s="99"/>
      <c r="X6" s="99"/>
      <c r="Y6" s="99"/>
      <c r="Z6" s="66"/>
    </row>
    <row r="7" spans="1:26" ht="12.75" customHeight="1" x14ac:dyDescent="0.2">
      <c r="A7" s="425"/>
      <c r="B7" s="406"/>
      <c r="C7" s="407"/>
      <c r="D7" s="120"/>
      <c r="E7" s="170"/>
      <c r="F7" s="99"/>
      <c r="G7" s="103"/>
      <c r="H7" s="99"/>
      <c r="I7" s="99"/>
      <c r="J7" s="99"/>
      <c r="K7" s="99"/>
      <c r="L7" s="99"/>
      <c r="M7" s="99"/>
      <c r="N7" s="99"/>
      <c r="O7" s="99"/>
      <c r="P7" s="99"/>
      <c r="Q7" s="99"/>
      <c r="R7" s="99"/>
      <c r="S7" s="99"/>
      <c r="T7" s="99"/>
      <c r="U7" s="99"/>
      <c r="V7" s="99"/>
      <c r="W7" s="99"/>
      <c r="X7" s="99"/>
      <c r="Y7" s="99"/>
      <c r="Z7" s="66"/>
    </row>
    <row r="8" spans="1:26" ht="12.75" customHeight="1" x14ac:dyDescent="0.2">
      <c r="A8" s="104" t="str">
        <f>$A$3</f>
        <v>2.4.</v>
      </c>
      <c r="B8" s="214">
        <f>B3+1</f>
        <v>1</v>
      </c>
      <c r="C8" s="416" t="s">
        <v>236</v>
      </c>
      <c r="D8" s="400"/>
      <c r="E8" s="400"/>
      <c r="F8" s="400"/>
      <c r="G8" s="401"/>
      <c r="H8" s="65"/>
      <c r="I8" s="65"/>
      <c r="J8" s="65"/>
      <c r="K8" s="65"/>
      <c r="L8" s="65"/>
      <c r="M8" s="65"/>
      <c r="N8" s="65"/>
      <c r="O8" s="65"/>
      <c r="P8" s="65"/>
      <c r="Q8" s="65"/>
      <c r="R8" s="65"/>
      <c r="S8" s="65"/>
      <c r="T8" s="65"/>
      <c r="U8" s="65"/>
      <c r="V8" s="65"/>
      <c r="W8" s="65"/>
      <c r="X8" s="65"/>
      <c r="Y8" s="65"/>
      <c r="Z8" s="66"/>
    </row>
    <row r="9" spans="1:26" ht="12.75" customHeight="1" outlineLevel="1" x14ac:dyDescent="0.2">
      <c r="A9" s="6" t="s">
        <v>1</v>
      </c>
      <c r="B9" s="6" t="s">
        <v>2</v>
      </c>
      <c r="C9" s="7" t="s">
        <v>3</v>
      </c>
      <c r="D9" s="8" t="s">
        <v>4</v>
      </c>
      <c r="E9" s="8" t="s">
        <v>146</v>
      </c>
      <c r="F9" s="47" t="s">
        <v>7</v>
      </c>
      <c r="G9" s="8" t="s">
        <v>147</v>
      </c>
      <c r="H9" s="65"/>
      <c r="I9" s="65"/>
      <c r="J9" s="65"/>
      <c r="K9" s="65"/>
      <c r="L9" s="65"/>
      <c r="M9" s="65"/>
      <c r="N9" s="65"/>
      <c r="O9" s="65"/>
      <c r="P9" s="65"/>
      <c r="Q9" s="65"/>
      <c r="R9" s="65"/>
      <c r="S9" s="65"/>
      <c r="T9" s="65"/>
      <c r="U9" s="65"/>
      <c r="V9" s="65"/>
      <c r="W9" s="65"/>
      <c r="X9" s="65"/>
      <c r="Y9" s="65"/>
      <c r="Z9" s="66"/>
    </row>
    <row r="10" spans="1:26" ht="12.75" customHeight="1" outlineLevel="1" x14ac:dyDescent="0.2">
      <c r="A10" s="106">
        <v>1</v>
      </c>
      <c r="B10" s="107"/>
      <c r="C10" s="174" t="s">
        <v>237</v>
      </c>
      <c r="D10" s="109"/>
      <c r="E10" s="110"/>
      <c r="F10" s="64"/>
      <c r="G10" s="64"/>
      <c r="H10" s="65"/>
      <c r="I10" s="65"/>
      <c r="J10" s="65"/>
      <c r="K10" s="65"/>
      <c r="L10" s="65"/>
      <c r="M10" s="65"/>
      <c r="N10" s="65"/>
      <c r="O10" s="65"/>
      <c r="P10" s="65"/>
      <c r="Q10" s="65"/>
      <c r="R10" s="65"/>
      <c r="S10" s="65"/>
      <c r="T10" s="65"/>
      <c r="U10" s="65"/>
      <c r="V10" s="65"/>
      <c r="W10" s="65"/>
      <c r="X10" s="65"/>
      <c r="Y10" s="65"/>
      <c r="Z10" s="66"/>
    </row>
    <row r="11" spans="1:26" ht="12.75" customHeight="1" outlineLevel="1" x14ac:dyDescent="0.2">
      <c r="A11" s="112">
        <v>70070181</v>
      </c>
      <c r="B11" s="61" t="str">
        <f>VLOOKUP(A11,Preco.Unitario!$A$4:$G$104,2,FALSE)</f>
        <v>SABESP</v>
      </c>
      <c r="C11" s="67" t="str">
        <f>VLOOKUP(A11,Preco.Unitario!$A$4:$G$104,3,FALSE)</f>
        <v>POÇO DE VISITA D=1,00 M EM TUBO CONCRETO C/PBJE - PROF. ATÉ 2,00 M</v>
      </c>
      <c r="D11" s="62" t="str">
        <f>VLOOKUP(A11,Preco.Unitario!$A$4:$G$104,4,FALSE)</f>
        <v>unid.</v>
      </c>
      <c r="E11" s="114">
        <f>$D$4*$D$5</f>
        <v>1</v>
      </c>
      <c r="F11" s="64">
        <f>VLOOKUP(A11,Preco.Unitario!$A$4:$G$104,7,FALSE)</f>
        <v>0</v>
      </c>
      <c r="G11" s="64">
        <f t="shared" ref="G11:G12" si="0">E11*F11</f>
        <v>0</v>
      </c>
      <c r="H11" s="65"/>
      <c r="I11" s="65"/>
      <c r="J11" s="65"/>
      <c r="K11" s="65"/>
      <c r="L11" s="65"/>
      <c r="M11" s="65"/>
      <c r="N11" s="65"/>
      <c r="O11" s="65"/>
      <c r="P11" s="65"/>
      <c r="Q11" s="65"/>
      <c r="R11" s="65"/>
      <c r="S11" s="65"/>
      <c r="T11" s="65"/>
      <c r="U11" s="65"/>
      <c r="V11" s="65"/>
      <c r="W11" s="65"/>
      <c r="X11" s="65"/>
      <c r="Y11" s="65"/>
      <c r="Z11" s="66"/>
    </row>
    <row r="12" spans="1:26" ht="12.75" customHeight="1" outlineLevel="1" x14ac:dyDescent="0.2">
      <c r="A12" s="112">
        <v>70070214</v>
      </c>
      <c r="B12" s="61" t="str">
        <f>VLOOKUP(A12,Preco.Unitario!$A$4:$G$104,2,FALSE)</f>
        <v>SABESP</v>
      </c>
      <c r="C12" s="67" t="str">
        <f>VLOOKUP(A12,Preco.Unitario!$A$4:$G$104,3,FALSE)</f>
        <v>ADUELAS DE CONCR. ARMADO, PRÉ-MOLDADAS, C/PB, DIÂM. 1,00 M - H= 0,50 M</v>
      </c>
      <c r="D12" s="62" t="str">
        <f>VLOOKUP(A12,Preco.Unitario!$A$4:$G$104,4,FALSE)</f>
        <v>unid.</v>
      </c>
      <c r="E12" s="114">
        <v>2</v>
      </c>
      <c r="F12" s="64">
        <f>VLOOKUP(A12,Preco.Unitario!$A$4:$G$104,7,FALSE)</f>
        <v>0</v>
      </c>
      <c r="G12" s="64">
        <f t="shared" si="0"/>
        <v>0</v>
      </c>
      <c r="H12" s="65"/>
      <c r="I12" s="65"/>
      <c r="J12" s="65"/>
      <c r="K12" s="65"/>
      <c r="L12" s="65"/>
      <c r="M12" s="65"/>
      <c r="N12" s="65"/>
      <c r="O12" s="65"/>
      <c r="P12" s="65"/>
      <c r="Q12" s="65"/>
      <c r="R12" s="65"/>
      <c r="S12" s="65"/>
      <c r="T12" s="65"/>
      <c r="U12" s="65"/>
      <c r="V12" s="65"/>
      <c r="W12" s="65"/>
      <c r="X12" s="65"/>
      <c r="Y12" s="65"/>
      <c r="Z12" s="66"/>
    </row>
    <row r="13" spans="1:26" ht="12.75" customHeight="1" outlineLevel="1" x14ac:dyDescent="0.2">
      <c r="A13" s="111">
        <v>2</v>
      </c>
      <c r="B13" s="106"/>
      <c r="C13" s="113" t="s">
        <v>23</v>
      </c>
      <c r="D13" s="109"/>
      <c r="E13" s="110"/>
      <c r="F13" s="64"/>
      <c r="G13" s="64"/>
      <c r="H13" s="65"/>
      <c r="I13" s="65"/>
      <c r="J13" s="65"/>
      <c r="K13" s="65"/>
      <c r="L13" s="65"/>
      <c r="M13" s="65"/>
      <c r="N13" s="65"/>
      <c r="O13" s="65"/>
      <c r="P13" s="65"/>
      <c r="Q13" s="65"/>
      <c r="R13" s="65"/>
      <c r="S13" s="65"/>
      <c r="T13" s="65"/>
      <c r="U13" s="65"/>
      <c r="V13" s="65"/>
      <c r="W13" s="65"/>
      <c r="X13" s="65"/>
      <c r="Y13" s="65"/>
      <c r="Z13" s="66"/>
    </row>
    <row r="14" spans="1:26" ht="12.75" customHeight="1" outlineLevel="1" x14ac:dyDescent="0.2">
      <c r="A14" s="112">
        <v>70010007</v>
      </c>
      <c r="B14" s="61" t="str">
        <f>VLOOKUP(A14,Preco.Unitario!$A$4:$G$104,2,FALSE)</f>
        <v>SABESP</v>
      </c>
      <c r="C14" s="67" t="str">
        <f>VLOOKUP(A14,Preco.Unitario!$A$4:$G$104,3,FALSE)</f>
        <v>CADASTRO DE LIGAÇÕES</v>
      </c>
      <c r="D14" s="62" t="str">
        <f>VLOOKUP(A14,Preco.Unitario!$A$4:$G$104,4,FALSE)</f>
        <v>unid.</v>
      </c>
      <c r="E14" s="63">
        <f>$D$5</f>
        <v>1</v>
      </c>
      <c r="F14" s="64">
        <f>VLOOKUP(A14,Preco.Unitario!$A$4:$G$104,7,FALSE)</f>
        <v>0</v>
      </c>
      <c r="G14" s="64">
        <f>E14*F14</f>
        <v>0</v>
      </c>
      <c r="H14" s="65"/>
      <c r="I14" s="65"/>
      <c r="J14" s="65"/>
      <c r="K14" s="65"/>
      <c r="L14" s="65"/>
      <c r="M14" s="65"/>
      <c r="N14" s="65"/>
      <c r="O14" s="65"/>
      <c r="P14" s="65"/>
      <c r="Q14" s="65"/>
      <c r="R14" s="65"/>
      <c r="S14" s="65"/>
      <c r="T14" s="65"/>
      <c r="U14" s="65"/>
      <c r="V14" s="65"/>
      <c r="W14" s="65"/>
      <c r="X14" s="65"/>
      <c r="Y14" s="65"/>
      <c r="Z14" s="66"/>
    </row>
    <row r="15" spans="1:26" ht="12.75" customHeight="1" x14ac:dyDescent="0.2">
      <c r="A15" s="180"/>
      <c r="B15" s="181"/>
      <c r="C15" s="447" t="s">
        <v>153</v>
      </c>
      <c r="D15" s="409"/>
      <c r="E15" s="409"/>
      <c r="F15" s="410"/>
      <c r="G15" s="182">
        <f>SUM(G10:G14)</f>
        <v>0</v>
      </c>
      <c r="H15" s="65"/>
      <c r="I15" s="65"/>
      <c r="J15" s="65"/>
      <c r="K15" s="65"/>
      <c r="L15" s="65"/>
      <c r="M15" s="65"/>
      <c r="N15" s="65"/>
      <c r="O15" s="65"/>
      <c r="P15" s="65"/>
      <c r="Q15" s="65"/>
      <c r="R15" s="65"/>
      <c r="S15" s="65"/>
      <c r="T15" s="65"/>
      <c r="U15" s="65"/>
      <c r="V15" s="65"/>
      <c r="W15" s="65"/>
      <c r="X15" s="65"/>
      <c r="Y15" s="65"/>
      <c r="Z15" s="66"/>
    </row>
    <row r="16" spans="1:26" ht="12.75" customHeight="1" x14ac:dyDescent="0.2">
      <c r="A16" s="104" t="str">
        <f>$A$3</f>
        <v>2.4.</v>
      </c>
      <c r="B16" s="215">
        <f>B8+1</f>
        <v>2</v>
      </c>
      <c r="C16" s="416" t="s">
        <v>238</v>
      </c>
      <c r="D16" s="400"/>
      <c r="E16" s="400"/>
      <c r="F16" s="400"/>
      <c r="G16" s="401"/>
      <c r="H16" s="65"/>
      <c r="I16" s="65"/>
      <c r="J16" s="65"/>
      <c r="K16" s="65"/>
      <c r="L16" s="65"/>
      <c r="M16" s="65"/>
      <c r="N16" s="65"/>
      <c r="O16" s="65"/>
      <c r="P16" s="65"/>
      <c r="Q16" s="65"/>
      <c r="R16" s="65"/>
      <c r="S16" s="65"/>
      <c r="T16" s="65"/>
      <c r="U16" s="65"/>
      <c r="V16" s="65"/>
      <c r="W16" s="65"/>
      <c r="X16" s="65"/>
      <c r="Y16" s="65"/>
      <c r="Z16" s="66"/>
    </row>
    <row r="17" spans="1:26" ht="12.75" customHeight="1" outlineLevel="1" x14ac:dyDescent="0.2">
      <c r="A17" s="6" t="s">
        <v>1</v>
      </c>
      <c r="B17" s="6" t="s">
        <v>2</v>
      </c>
      <c r="C17" s="173" t="s">
        <v>3</v>
      </c>
      <c r="D17" s="8" t="s">
        <v>4</v>
      </c>
      <c r="E17" s="8" t="s">
        <v>146</v>
      </c>
      <c r="F17" s="47" t="s">
        <v>7</v>
      </c>
      <c r="G17" s="8" t="s">
        <v>147</v>
      </c>
      <c r="H17" s="65"/>
      <c r="I17" s="65"/>
      <c r="J17" s="65"/>
      <c r="K17" s="65"/>
      <c r="L17" s="65"/>
      <c r="M17" s="65"/>
      <c r="N17" s="65"/>
      <c r="O17" s="65"/>
      <c r="P17" s="65"/>
      <c r="Q17" s="65"/>
      <c r="R17" s="65"/>
      <c r="S17" s="65"/>
      <c r="T17" s="65"/>
      <c r="U17" s="65"/>
      <c r="V17" s="65"/>
      <c r="W17" s="65"/>
      <c r="X17" s="65"/>
      <c r="Y17" s="65"/>
      <c r="Z17" s="66"/>
    </row>
    <row r="18" spans="1:26" ht="12.75" customHeight="1" outlineLevel="1" x14ac:dyDescent="0.2">
      <c r="A18" s="106">
        <v>1</v>
      </c>
      <c r="B18" s="107"/>
      <c r="C18" s="174" t="s">
        <v>237</v>
      </c>
      <c r="D18" s="109"/>
      <c r="E18" s="110"/>
      <c r="F18" s="64"/>
      <c r="G18" s="64"/>
      <c r="H18" s="65"/>
      <c r="I18" s="65"/>
      <c r="J18" s="65"/>
      <c r="K18" s="65"/>
      <c r="L18" s="65"/>
      <c r="M18" s="65"/>
      <c r="N18" s="65"/>
      <c r="O18" s="65"/>
      <c r="P18" s="65"/>
      <c r="Q18" s="65"/>
      <c r="R18" s="65"/>
      <c r="S18" s="65"/>
      <c r="T18" s="65"/>
      <c r="U18" s="65"/>
      <c r="V18" s="65"/>
      <c r="W18" s="65"/>
      <c r="X18" s="65"/>
      <c r="Y18" s="65"/>
      <c r="Z18" s="66"/>
    </row>
    <row r="19" spans="1:26" ht="12.75" customHeight="1" outlineLevel="1" x14ac:dyDescent="0.2">
      <c r="A19" s="112">
        <v>70070181</v>
      </c>
      <c r="B19" s="61" t="str">
        <f>VLOOKUP(A19,Preco.Unitario!$A$4:$G$104,2,FALSE)</f>
        <v>SABESP</v>
      </c>
      <c r="C19" s="67" t="str">
        <f>VLOOKUP(A19,Preco.Unitario!$A$4:$G$104,3,FALSE)</f>
        <v>POÇO DE VISITA D=1,00 M EM TUBO CONCRETO C/PBJE - PROF. ATÉ 2,00 M</v>
      </c>
      <c r="D19" s="62" t="str">
        <f>VLOOKUP(A19,Preco.Unitario!$A$4:$G$104,4,FALSE)</f>
        <v>unid.</v>
      </c>
      <c r="E19" s="114">
        <f>$D$4*$D$5</f>
        <v>1</v>
      </c>
      <c r="F19" s="64">
        <f>VLOOKUP(A19,Preco.Unitario!$A$4:$G$104,7,FALSE)</f>
        <v>0</v>
      </c>
      <c r="G19" s="64">
        <f t="shared" ref="G19:G20" si="1">E19*F19</f>
        <v>0</v>
      </c>
      <c r="H19" s="65"/>
      <c r="I19" s="65"/>
      <c r="J19" s="65"/>
      <c r="K19" s="65"/>
      <c r="L19" s="65"/>
      <c r="M19" s="65"/>
      <c r="N19" s="65"/>
      <c r="O19" s="65"/>
      <c r="P19" s="65"/>
      <c r="Q19" s="65"/>
      <c r="R19" s="65"/>
      <c r="S19" s="65"/>
      <c r="T19" s="65"/>
      <c r="U19" s="65"/>
      <c r="V19" s="65"/>
      <c r="W19" s="65"/>
      <c r="X19" s="65"/>
      <c r="Y19" s="65"/>
      <c r="Z19" s="66"/>
    </row>
    <row r="20" spans="1:26" ht="12.75" customHeight="1" outlineLevel="1" x14ac:dyDescent="0.2">
      <c r="A20" s="112">
        <v>70070214</v>
      </c>
      <c r="B20" s="61" t="str">
        <f>VLOOKUP(A20,Preco.Unitario!$A$4:$G$104,2,FALSE)</f>
        <v>SABESP</v>
      </c>
      <c r="C20" s="67" t="str">
        <f>VLOOKUP(A20,Preco.Unitario!$A$4:$G$104,3,FALSE)</f>
        <v>ADUELAS DE CONCR. ARMADO, PRÉ-MOLDADAS, C/PB, DIÂM. 1,00 M - H= 0,50 M</v>
      </c>
      <c r="D20" s="62" t="str">
        <f>VLOOKUP(A20,Preco.Unitario!$A$4:$G$104,4,FALSE)</f>
        <v>unid.</v>
      </c>
      <c r="E20" s="114">
        <v>3</v>
      </c>
      <c r="F20" s="64">
        <f>VLOOKUP(A20,Preco.Unitario!$A$4:$G$104,7,FALSE)</f>
        <v>0</v>
      </c>
      <c r="G20" s="64">
        <f t="shared" si="1"/>
        <v>0</v>
      </c>
      <c r="H20" s="65"/>
      <c r="I20" s="65"/>
      <c r="J20" s="65"/>
      <c r="K20" s="65"/>
      <c r="L20" s="65"/>
      <c r="M20" s="65"/>
      <c r="N20" s="65"/>
      <c r="O20" s="65"/>
      <c r="P20" s="65"/>
      <c r="Q20" s="65"/>
      <c r="R20" s="65"/>
      <c r="S20" s="65"/>
      <c r="T20" s="65"/>
      <c r="U20" s="65"/>
      <c r="V20" s="65"/>
      <c r="W20" s="65"/>
      <c r="X20" s="65"/>
      <c r="Y20" s="65"/>
      <c r="Z20" s="66"/>
    </row>
    <row r="21" spans="1:26" ht="12.75" customHeight="1" outlineLevel="1" x14ac:dyDescent="0.2">
      <c r="A21" s="111">
        <v>2</v>
      </c>
      <c r="B21" s="106"/>
      <c r="C21" s="113" t="s">
        <v>23</v>
      </c>
      <c r="D21" s="109"/>
      <c r="E21" s="110"/>
      <c r="F21" s="64"/>
      <c r="G21" s="64"/>
      <c r="H21" s="65"/>
      <c r="I21" s="65"/>
      <c r="J21" s="65"/>
      <c r="K21" s="65"/>
      <c r="L21" s="65"/>
      <c r="M21" s="65"/>
      <c r="N21" s="65"/>
      <c r="O21" s="65"/>
      <c r="P21" s="65"/>
      <c r="Q21" s="65"/>
      <c r="R21" s="65"/>
      <c r="S21" s="65"/>
      <c r="T21" s="65"/>
      <c r="U21" s="65"/>
      <c r="V21" s="65"/>
      <c r="W21" s="65"/>
      <c r="X21" s="65"/>
      <c r="Y21" s="65"/>
      <c r="Z21" s="66"/>
    </row>
    <row r="22" spans="1:26" ht="12.75" customHeight="1" outlineLevel="1" x14ac:dyDescent="0.2">
      <c r="A22" s="112">
        <v>70010007</v>
      </c>
      <c r="B22" s="61" t="str">
        <f>VLOOKUP(A22,Preco.Unitario!$A$4:$G$104,2,FALSE)</f>
        <v>SABESP</v>
      </c>
      <c r="C22" s="67" t="str">
        <f>VLOOKUP(A22,Preco.Unitario!$A$4:$G$104,3,FALSE)</f>
        <v>CADASTRO DE LIGAÇÕES</v>
      </c>
      <c r="D22" s="62" t="str">
        <f>VLOOKUP(A22,Preco.Unitario!$A$4:$G$104,4,FALSE)</f>
        <v>unid.</v>
      </c>
      <c r="E22" s="63">
        <f>$D$5</f>
        <v>1</v>
      </c>
      <c r="F22" s="64">
        <f>VLOOKUP(A22,Preco.Unitario!$A$4:$G$104,7,FALSE)</f>
        <v>0</v>
      </c>
      <c r="G22" s="64">
        <f>E22*F22</f>
        <v>0</v>
      </c>
      <c r="H22" s="65"/>
      <c r="I22" s="65"/>
      <c r="J22" s="65"/>
      <c r="K22" s="65"/>
      <c r="L22" s="65"/>
      <c r="M22" s="65"/>
      <c r="N22" s="65"/>
      <c r="O22" s="65"/>
      <c r="P22" s="65"/>
      <c r="Q22" s="65"/>
      <c r="R22" s="65"/>
      <c r="S22" s="65"/>
      <c r="T22" s="65"/>
      <c r="U22" s="65"/>
      <c r="V22" s="65"/>
      <c r="W22" s="65"/>
      <c r="X22" s="65"/>
      <c r="Y22" s="65"/>
      <c r="Z22" s="66"/>
    </row>
    <row r="23" spans="1:26" ht="12.75" customHeight="1" x14ac:dyDescent="0.2">
      <c r="A23" s="180"/>
      <c r="B23" s="181"/>
      <c r="C23" s="447" t="s">
        <v>153</v>
      </c>
      <c r="D23" s="409"/>
      <c r="E23" s="409"/>
      <c r="F23" s="410"/>
      <c r="G23" s="182">
        <f>SUM(G18:G22)</f>
        <v>0</v>
      </c>
      <c r="H23" s="65"/>
      <c r="I23" s="65"/>
      <c r="J23" s="65"/>
      <c r="K23" s="65"/>
      <c r="L23" s="65"/>
      <c r="M23" s="65"/>
      <c r="N23" s="65"/>
      <c r="O23" s="65"/>
      <c r="P23" s="65"/>
      <c r="Q23" s="65"/>
      <c r="R23" s="65"/>
      <c r="S23" s="65"/>
      <c r="T23" s="65"/>
      <c r="U23" s="65"/>
      <c r="V23" s="65"/>
      <c r="W23" s="65"/>
      <c r="X23" s="65"/>
      <c r="Y23" s="65"/>
      <c r="Z23" s="66"/>
    </row>
    <row r="24" spans="1:26" ht="12.75" customHeight="1" x14ac:dyDescent="0.2">
      <c r="A24" s="104" t="str">
        <f>$A$3</f>
        <v>2.4.</v>
      </c>
      <c r="B24" s="215">
        <f>B16+1</f>
        <v>3</v>
      </c>
      <c r="C24" s="416" t="s">
        <v>239</v>
      </c>
      <c r="D24" s="400"/>
      <c r="E24" s="400"/>
      <c r="F24" s="400"/>
      <c r="G24" s="401"/>
      <c r="H24" s="65"/>
      <c r="I24" s="65"/>
      <c r="J24" s="65"/>
      <c r="K24" s="65"/>
      <c r="L24" s="65"/>
      <c r="M24" s="65"/>
      <c r="N24" s="65"/>
      <c r="O24" s="65"/>
      <c r="P24" s="65"/>
      <c r="Q24" s="65"/>
      <c r="R24" s="65"/>
      <c r="S24" s="65"/>
      <c r="T24" s="65"/>
      <c r="U24" s="65"/>
      <c r="V24" s="65"/>
      <c r="W24" s="65"/>
      <c r="X24" s="65"/>
      <c r="Y24" s="65"/>
      <c r="Z24" s="66"/>
    </row>
    <row r="25" spans="1:26" ht="12.75" customHeight="1" outlineLevel="1" x14ac:dyDescent="0.2">
      <c r="A25" s="6" t="s">
        <v>1</v>
      </c>
      <c r="B25" s="6" t="s">
        <v>2</v>
      </c>
      <c r="C25" s="216" t="s">
        <v>3</v>
      </c>
      <c r="D25" s="8" t="s">
        <v>4</v>
      </c>
      <c r="E25" s="8" t="s">
        <v>146</v>
      </c>
      <c r="F25" s="47" t="s">
        <v>7</v>
      </c>
      <c r="G25" s="8" t="s">
        <v>147</v>
      </c>
      <c r="H25" s="65"/>
      <c r="I25" s="65"/>
      <c r="J25" s="65"/>
      <c r="K25" s="65"/>
      <c r="L25" s="65"/>
      <c r="M25" s="65"/>
      <c r="N25" s="65"/>
      <c r="O25" s="65"/>
      <c r="P25" s="65"/>
      <c r="Q25" s="65"/>
      <c r="R25" s="65"/>
      <c r="S25" s="65"/>
      <c r="T25" s="65"/>
      <c r="U25" s="65"/>
      <c r="V25" s="65"/>
      <c r="W25" s="65"/>
      <c r="X25" s="65"/>
      <c r="Y25" s="65"/>
      <c r="Z25" s="66"/>
    </row>
    <row r="26" spans="1:26" ht="12.75" customHeight="1" outlineLevel="1" x14ac:dyDescent="0.2">
      <c r="A26" s="106">
        <v>1</v>
      </c>
      <c r="B26" s="107"/>
      <c r="C26" s="174" t="s">
        <v>237</v>
      </c>
      <c r="D26" s="109"/>
      <c r="E26" s="110"/>
      <c r="F26" s="64"/>
      <c r="G26" s="64"/>
      <c r="H26" s="65"/>
      <c r="I26" s="65"/>
      <c r="J26" s="65"/>
      <c r="K26" s="65"/>
      <c r="L26" s="65"/>
      <c r="M26" s="65"/>
      <c r="N26" s="65"/>
      <c r="O26" s="65"/>
      <c r="P26" s="65"/>
      <c r="Q26" s="65"/>
      <c r="R26" s="65"/>
      <c r="S26" s="65"/>
      <c r="T26" s="65"/>
      <c r="U26" s="65"/>
      <c r="V26" s="65"/>
      <c r="W26" s="65"/>
      <c r="X26" s="65"/>
      <c r="Y26" s="65"/>
      <c r="Z26" s="66"/>
    </row>
    <row r="27" spans="1:26" ht="12.75" customHeight="1" outlineLevel="1" x14ac:dyDescent="0.2">
      <c r="A27" s="112">
        <v>70070181</v>
      </c>
      <c r="B27" s="61" t="str">
        <f>VLOOKUP(A27,Preco.Unitario!$A$4:$G$104,2,FALSE)</f>
        <v>SABESP</v>
      </c>
      <c r="C27" s="67" t="str">
        <f>VLOOKUP(A27,Preco.Unitario!$A$4:$G$104,3,FALSE)</f>
        <v>POÇO DE VISITA D=1,00 M EM TUBO CONCRETO C/PBJE - PROF. ATÉ 2,00 M</v>
      </c>
      <c r="D27" s="62" t="str">
        <f>VLOOKUP(A27,Preco.Unitario!$A$4:$G$104,4,FALSE)</f>
        <v>unid.</v>
      </c>
      <c r="E27" s="114">
        <f>$D$4*$D$5</f>
        <v>1</v>
      </c>
      <c r="F27" s="64">
        <f>VLOOKUP(A27,Preco.Unitario!$A$4:$G$104,7,FALSE)</f>
        <v>0</v>
      </c>
      <c r="G27" s="64">
        <f t="shared" ref="G27:G28" si="2">E27*F27</f>
        <v>0</v>
      </c>
      <c r="H27" s="65"/>
      <c r="I27" s="65"/>
      <c r="J27" s="65"/>
      <c r="K27" s="65"/>
      <c r="L27" s="65"/>
      <c r="M27" s="65"/>
      <c r="N27" s="65"/>
      <c r="O27" s="65"/>
      <c r="P27" s="65"/>
      <c r="Q27" s="65"/>
      <c r="R27" s="65"/>
      <c r="S27" s="65"/>
      <c r="T27" s="65"/>
      <c r="U27" s="65"/>
      <c r="V27" s="65"/>
      <c r="W27" s="65"/>
      <c r="X27" s="65"/>
      <c r="Y27" s="65"/>
      <c r="Z27" s="66"/>
    </row>
    <row r="28" spans="1:26" ht="12.75" customHeight="1" outlineLevel="1" x14ac:dyDescent="0.2">
      <c r="A28" s="112">
        <v>70070214</v>
      </c>
      <c r="B28" s="61" t="str">
        <f>VLOOKUP(A28,Preco.Unitario!$A$4:$G$104,2,FALSE)</f>
        <v>SABESP</v>
      </c>
      <c r="C28" s="67" t="str">
        <f>VLOOKUP(A28,Preco.Unitario!$A$4:$G$104,3,FALSE)</f>
        <v>ADUELAS DE CONCR. ARMADO, PRÉ-MOLDADAS, C/PB, DIÂM. 1,00 M - H= 0,50 M</v>
      </c>
      <c r="D28" s="62" t="str">
        <f>VLOOKUP(A28,Preco.Unitario!$A$4:$G$104,4,FALSE)</f>
        <v>unid.</v>
      </c>
      <c r="E28" s="114">
        <v>4</v>
      </c>
      <c r="F28" s="64">
        <f>VLOOKUP(A28,Preco.Unitario!$A$4:$G$104,7,FALSE)</f>
        <v>0</v>
      </c>
      <c r="G28" s="64">
        <f t="shared" si="2"/>
        <v>0</v>
      </c>
      <c r="H28" s="65"/>
      <c r="I28" s="65"/>
      <c r="J28" s="65"/>
      <c r="K28" s="65"/>
      <c r="L28" s="65"/>
      <c r="M28" s="65"/>
      <c r="N28" s="65"/>
      <c r="O28" s="65"/>
      <c r="P28" s="65"/>
      <c r="Q28" s="65"/>
      <c r="R28" s="65"/>
      <c r="S28" s="65"/>
      <c r="T28" s="65"/>
      <c r="U28" s="65"/>
      <c r="V28" s="65"/>
      <c r="W28" s="65"/>
      <c r="X28" s="65"/>
      <c r="Y28" s="65"/>
      <c r="Z28" s="66"/>
    </row>
    <row r="29" spans="1:26" ht="12.75" customHeight="1" outlineLevel="1" x14ac:dyDescent="0.2">
      <c r="A29" s="111">
        <v>2</v>
      </c>
      <c r="B29" s="106"/>
      <c r="C29" s="113" t="s">
        <v>23</v>
      </c>
      <c r="D29" s="109"/>
      <c r="E29" s="110"/>
      <c r="F29" s="64"/>
      <c r="G29" s="64"/>
      <c r="H29" s="65"/>
      <c r="I29" s="65"/>
      <c r="J29" s="65"/>
      <c r="K29" s="65"/>
      <c r="L29" s="65"/>
      <c r="M29" s="65"/>
      <c r="N29" s="65"/>
      <c r="O29" s="65"/>
      <c r="P29" s="65"/>
      <c r="Q29" s="65"/>
      <c r="R29" s="65"/>
      <c r="S29" s="65"/>
      <c r="T29" s="65"/>
      <c r="U29" s="65"/>
      <c r="V29" s="65"/>
      <c r="W29" s="65"/>
      <c r="X29" s="65"/>
      <c r="Y29" s="65"/>
      <c r="Z29" s="66"/>
    </row>
    <row r="30" spans="1:26" ht="12.75" customHeight="1" outlineLevel="1" x14ac:dyDescent="0.2">
      <c r="A30" s="112">
        <v>70010007</v>
      </c>
      <c r="B30" s="61" t="str">
        <f>VLOOKUP(A30,Preco.Unitario!$A$4:$G$104,2,FALSE)</f>
        <v>SABESP</v>
      </c>
      <c r="C30" s="67" t="str">
        <f>VLOOKUP(A30,Preco.Unitario!$A$4:$G$104,3,FALSE)</f>
        <v>CADASTRO DE LIGAÇÕES</v>
      </c>
      <c r="D30" s="62" t="str">
        <f>VLOOKUP(A30,Preco.Unitario!$A$4:$G$104,4,FALSE)</f>
        <v>unid.</v>
      </c>
      <c r="E30" s="63">
        <f>$D$5</f>
        <v>1</v>
      </c>
      <c r="F30" s="64">
        <f>VLOOKUP(A30,Preco.Unitario!$A$4:$G$104,7,FALSE)</f>
        <v>0</v>
      </c>
      <c r="G30" s="64">
        <f>E30*F30</f>
        <v>0</v>
      </c>
      <c r="H30" s="65"/>
      <c r="I30" s="65"/>
      <c r="J30" s="65"/>
      <c r="K30" s="65"/>
      <c r="L30" s="65"/>
      <c r="M30" s="65"/>
      <c r="N30" s="65"/>
      <c r="O30" s="65"/>
      <c r="P30" s="65"/>
      <c r="Q30" s="65"/>
      <c r="R30" s="65"/>
      <c r="S30" s="65"/>
      <c r="T30" s="65"/>
      <c r="U30" s="65"/>
      <c r="V30" s="65"/>
      <c r="W30" s="65"/>
      <c r="X30" s="65"/>
      <c r="Y30" s="65"/>
      <c r="Z30" s="66"/>
    </row>
    <row r="31" spans="1:26" ht="12.75" customHeight="1" x14ac:dyDescent="0.2">
      <c r="A31" s="180"/>
      <c r="B31" s="181"/>
      <c r="C31" s="447" t="s">
        <v>153</v>
      </c>
      <c r="D31" s="409"/>
      <c r="E31" s="409"/>
      <c r="F31" s="410"/>
      <c r="G31" s="182">
        <f>SUM(G26:G30)</f>
        <v>0</v>
      </c>
      <c r="H31" s="65"/>
      <c r="I31" s="65"/>
      <c r="J31" s="65"/>
      <c r="K31" s="65"/>
      <c r="L31" s="65"/>
      <c r="M31" s="65"/>
      <c r="N31" s="65"/>
      <c r="O31" s="65"/>
      <c r="P31" s="65"/>
      <c r="Q31" s="65"/>
      <c r="R31" s="65"/>
      <c r="S31" s="65"/>
      <c r="T31" s="65"/>
      <c r="U31" s="65"/>
      <c r="V31" s="65"/>
      <c r="W31" s="65"/>
      <c r="X31" s="65"/>
      <c r="Y31" s="65"/>
      <c r="Z31" s="66"/>
    </row>
    <row r="32" spans="1:26" ht="12.75" customHeight="1" x14ac:dyDescent="0.2">
      <c r="A32" s="104" t="str">
        <f>$A$3</f>
        <v>2.4.</v>
      </c>
      <c r="B32" s="215">
        <f>B24+1</f>
        <v>4</v>
      </c>
      <c r="C32" s="416" t="s">
        <v>240</v>
      </c>
      <c r="D32" s="400"/>
      <c r="E32" s="400"/>
      <c r="F32" s="400"/>
      <c r="G32" s="401"/>
      <c r="H32" s="65"/>
      <c r="I32" s="65"/>
      <c r="J32" s="65"/>
      <c r="K32" s="65"/>
      <c r="L32" s="65"/>
      <c r="M32" s="65"/>
      <c r="N32" s="65"/>
      <c r="O32" s="65"/>
      <c r="P32" s="65"/>
      <c r="Q32" s="65"/>
      <c r="R32" s="65"/>
      <c r="S32" s="65"/>
      <c r="T32" s="65"/>
      <c r="U32" s="65"/>
      <c r="V32" s="65"/>
      <c r="W32" s="65"/>
      <c r="X32" s="65"/>
      <c r="Y32" s="65"/>
      <c r="Z32" s="66"/>
    </row>
    <row r="33" spans="1:26" ht="12.75" customHeight="1" outlineLevel="1" x14ac:dyDescent="0.2">
      <c r="A33" s="6" t="s">
        <v>1</v>
      </c>
      <c r="B33" s="6" t="s">
        <v>2</v>
      </c>
      <c r="C33" s="7" t="s">
        <v>3</v>
      </c>
      <c r="D33" s="8" t="s">
        <v>4</v>
      </c>
      <c r="E33" s="8" t="s">
        <v>146</v>
      </c>
      <c r="F33" s="47" t="s">
        <v>7</v>
      </c>
      <c r="G33" s="8" t="s">
        <v>147</v>
      </c>
      <c r="H33" s="65"/>
      <c r="I33" s="65"/>
      <c r="J33" s="65"/>
      <c r="K33" s="65"/>
      <c r="L33" s="65"/>
      <c r="M33" s="65"/>
      <c r="N33" s="65"/>
      <c r="O33" s="65"/>
      <c r="P33" s="65"/>
      <c r="Q33" s="65"/>
      <c r="R33" s="65"/>
      <c r="S33" s="65"/>
      <c r="T33" s="65"/>
      <c r="U33" s="65"/>
      <c r="V33" s="65"/>
      <c r="W33" s="65"/>
      <c r="X33" s="65"/>
      <c r="Y33" s="65"/>
      <c r="Z33" s="66"/>
    </row>
    <row r="34" spans="1:26" ht="12.75" customHeight="1" outlineLevel="1" x14ac:dyDescent="0.2">
      <c r="A34" s="106">
        <v>1</v>
      </c>
      <c r="B34" s="107"/>
      <c r="C34" s="174" t="s">
        <v>237</v>
      </c>
      <c r="D34" s="109"/>
      <c r="E34" s="110"/>
      <c r="F34" s="64"/>
      <c r="G34" s="64"/>
      <c r="H34" s="65"/>
      <c r="I34" s="65"/>
      <c r="J34" s="65"/>
      <c r="K34" s="65"/>
      <c r="L34" s="65"/>
      <c r="M34" s="65"/>
      <c r="N34" s="65"/>
      <c r="O34" s="65"/>
      <c r="P34" s="65"/>
      <c r="Q34" s="65"/>
      <c r="R34" s="65"/>
      <c r="S34" s="65"/>
      <c r="T34" s="65"/>
      <c r="U34" s="65"/>
      <c r="V34" s="65"/>
      <c r="W34" s="65"/>
      <c r="X34" s="65"/>
      <c r="Y34" s="65"/>
      <c r="Z34" s="66"/>
    </row>
    <row r="35" spans="1:26" ht="12.75" customHeight="1" outlineLevel="1" x14ac:dyDescent="0.2">
      <c r="A35" s="112">
        <v>70070182</v>
      </c>
      <c r="B35" s="61" t="str">
        <f>VLOOKUP(A35,Preco.Unitario!$A$4:$G$104,2,FALSE)</f>
        <v>SABESP</v>
      </c>
      <c r="C35" s="67" t="str">
        <f>VLOOKUP(A35,Preco.Unitario!$A$4:$G$104,3,FALSE)</f>
        <v>POÇO DE VISITA D=1,00 M EM TUBO CONCRETO C/PBJE - PROF. ATÉ 3,00 M</v>
      </c>
      <c r="D35" s="62" t="str">
        <f>VLOOKUP(A35,Preco.Unitario!$A$4:$G$104,4,FALSE)</f>
        <v>unid.</v>
      </c>
      <c r="E35" s="114">
        <f>$D$4*$D$5</f>
        <v>1</v>
      </c>
      <c r="F35" s="64">
        <f>VLOOKUP(A35,Preco.Unitario!$A$4:$G$104,7,FALSE)</f>
        <v>0</v>
      </c>
      <c r="G35" s="64">
        <f t="shared" ref="G35:G36" si="3">E35*F35</f>
        <v>0</v>
      </c>
      <c r="H35" s="65"/>
      <c r="I35" s="65"/>
      <c r="J35" s="65"/>
      <c r="K35" s="65"/>
      <c r="L35" s="65"/>
      <c r="M35" s="65"/>
      <c r="N35" s="65"/>
      <c r="O35" s="65"/>
      <c r="P35" s="65"/>
      <c r="Q35" s="65"/>
      <c r="R35" s="65"/>
      <c r="S35" s="65"/>
      <c r="T35" s="65"/>
      <c r="U35" s="65"/>
      <c r="V35" s="65"/>
      <c r="W35" s="65"/>
      <c r="X35" s="65"/>
      <c r="Y35" s="65"/>
      <c r="Z35" s="66"/>
    </row>
    <row r="36" spans="1:26" ht="12.75" customHeight="1" outlineLevel="1" x14ac:dyDescent="0.2">
      <c r="A36" s="112">
        <v>70070214</v>
      </c>
      <c r="B36" s="61" t="str">
        <f>VLOOKUP(A36,Preco.Unitario!$A$4:$G$104,2,FALSE)</f>
        <v>SABESP</v>
      </c>
      <c r="C36" s="67" t="str">
        <f>VLOOKUP(A36,Preco.Unitario!$A$4:$G$104,3,FALSE)</f>
        <v>ADUELAS DE CONCR. ARMADO, PRÉ-MOLDADAS, C/PB, DIÂM. 1,00 M - H= 0,50 M</v>
      </c>
      <c r="D36" s="62" t="str">
        <f>VLOOKUP(A36,Preco.Unitario!$A$4:$G$104,4,FALSE)</f>
        <v>unid.</v>
      </c>
      <c r="E36" s="114">
        <v>5</v>
      </c>
      <c r="F36" s="64">
        <f>VLOOKUP(A36,Preco.Unitario!$A$4:$G$104,7,FALSE)</f>
        <v>0</v>
      </c>
      <c r="G36" s="64">
        <f t="shared" si="3"/>
        <v>0</v>
      </c>
      <c r="H36" s="65"/>
      <c r="I36" s="65"/>
      <c r="J36" s="65"/>
      <c r="K36" s="65"/>
      <c r="L36" s="65"/>
      <c r="M36" s="65"/>
      <c r="N36" s="65"/>
      <c r="O36" s="65"/>
      <c r="P36" s="65"/>
      <c r="Q36" s="65"/>
      <c r="R36" s="65"/>
      <c r="S36" s="65"/>
      <c r="T36" s="65"/>
      <c r="U36" s="65"/>
      <c r="V36" s="65"/>
      <c r="W36" s="65"/>
      <c r="X36" s="65"/>
      <c r="Y36" s="65"/>
      <c r="Z36" s="66"/>
    </row>
    <row r="37" spans="1:26" ht="12.75" customHeight="1" outlineLevel="1" x14ac:dyDescent="0.2">
      <c r="A37" s="111">
        <v>2</v>
      </c>
      <c r="B37" s="106"/>
      <c r="C37" s="113" t="s">
        <v>23</v>
      </c>
      <c r="D37" s="109"/>
      <c r="E37" s="110"/>
      <c r="F37" s="64"/>
      <c r="G37" s="64"/>
      <c r="H37" s="65"/>
      <c r="I37" s="65"/>
      <c r="J37" s="65"/>
      <c r="K37" s="65"/>
      <c r="L37" s="65"/>
      <c r="M37" s="65"/>
      <c r="N37" s="65"/>
      <c r="O37" s="65"/>
      <c r="P37" s="65"/>
      <c r="Q37" s="65"/>
      <c r="R37" s="65"/>
      <c r="S37" s="65"/>
      <c r="T37" s="65"/>
      <c r="U37" s="65"/>
      <c r="V37" s="65"/>
      <c r="W37" s="65"/>
      <c r="X37" s="65"/>
      <c r="Y37" s="65"/>
      <c r="Z37" s="66"/>
    </row>
    <row r="38" spans="1:26" ht="12.75" customHeight="1" outlineLevel="1" x14ac:dyDescent="0.2">
      <c r="A38" s="112">
        <v>70010007</v>
      </c>
      <c r="B38" s="61" t="str">
        <f>VLOOKUP(A38,Preco.Unitario!$A$4:$G$104,2,FALSE)</f>
        <v>SABESP</v>
      </c>
      <c r="C38" s="67" t="str">
        <f>VLOOKUP(A38,Preco.Unitario!$A$4:$G$104,3,FALSE)</f>
        <v>CADASTRO DE LIGAÇÕES</v>
      </c>
      <c r="D38" s="62" t="str">
        <f>VLOOKUP(A38,Preco.Unitario!$A$4:$G$104,4,FALSE)</f>
        <v>unid.</v>
      </c>
      <c r="E38" s="63">
        <f>$D$5</f>
        <v>1</v>
      </c>
      <c r="F38" s="64">
        <f>VLOOKUP(A38,Preco.Unitario!$A$4:$G$104,7,FALSE)</f>
        <v>0</v>
      </c>
      <c r="G38" s="64">
        <f>E38*F38</f>
        <v>0</v>
      </c>
      <c r="H38" s="65"/>
      <c r="I38" s="65"/>
      <c r="J38" s="65"/>
      <c r="K38" s="65"/>
      <c r="L38" s="65"/>
      <c r="M38" s="65"/>
      <c r="N38" s="65"/>
      <c r="O38" s="65"/>
      <c r="P38" s="65"/>
      <c r="Q38" s="65"/>
      <c r="R38" s="65"/>
      <c r="S38" s="65"/>
      <c r="T38" s="65"/>
      <c r="U38" s="65"/>
      <c r="V38" s="65"/>
      <c r="W38" s="65"/>
      <c r="X38" s="65"/>
      <c r="Y38" s="65"/>
      <c r="Z38" s="66"/>
    </row>
    <row r="39" spans="1:26" ht="12.75" customHeight="1" x14ac:dyDescent="0.2">
      <c r="A39" s="180"/>
      <c r="B39" s="181"/>
      <c r="C39" s="447" t="s">
        <v>153</v>
      </c>
      <c r="D39" s="409"/>
      <c r="E39" s="409"/>
      <c r="F39" s="410"/>
      <c r="G39" s="182">
        <f>SUM(G34:G38)</f>
        <v>0</v>
      </c>
      <c r="H39" s="65"/>
      <c r="I39" s="65"/>
      <c r="J39" s="65"/>
      <c r="K39" s="65"/>
      <c r="L39" s="65"/>
      <c r="M39" s="65"/>
      <c r="N39" s="65"/>
      <c r="O39" s="65"/>
      <c r="P39" s="65"/>
      <c r="Q39" s="65"/>
      <c r="R39" s="65"/>
      <c r="S39" s="65"/>
      <c r="T39" s="65"/>
      <c r="U39" s="65"/>
      <c r="V39" s="65"/>
      <c r="W39" s="65"/>
      <c r="X39" s="65"/>
      <c r="Y39" s="65"/>
      <c r="Z39" s="66"/>
    </row>
    <row r="40" spans="1:26" ht="12.75" customHeight="1" x14ac:dyDescent="0.2">
      <c r="A40" s="104" t="str">
        <f>$A$3</f>
        <v>2.4.</v>
      </c>
      <c r="B40" s="215">
        <f>B32+1</f>
        <v>5</v>
      </c>
      <c r="C40" s="416" t="s">
        <v>241</v>
      </c>
      <c r="D40" s="400"/>
      <c r="E40" s="400"/>
      <c r="F40" s="400"/>
      <c r="G40" s="401"/>
      <c r="H40" s="65"/>
      <c r="I40" s="65"/>
      <c r="J40" s="65"/>
      <c r="K40" s="65"/>
      <c r="L40" s="65"/>
      <c r="M40" s="65"/>
      <c r="N40" s="65"/>
      <c r="O40" s="65"/>
      <c r="P40" s="65"/>
      <c r="Q40" s="65"/>
      <c r="R40" s="65"/>
      <c r="S40" s="65"/>
      <c r="T40" s="65"/>
      <c r="U40" s="65"/>
      <c r="V40" s="65"/>
      <c r="W40" s="65"/>
      <c r="X40" s="65"/>
      <c r="Y40" s="65"/>
      <c r="Z40" s="66"/>
    </row>
    <row r="41" spans="1:26" ht="12.75" customHeight="1" outlineLevel="1" x14ac:dyDescent="0.2">
      <c r="A41" s="6" t="s">
        <v>1</v>
      </c>
      <c r="B41" s="6" t="s">
        <v>2</v>
      </c>
      <c r="C41" s="7" t="s">
        <v>3</v>
      </c>
      <c r="D41" s="8" t="s">
        <v>4</v>
      </c>
      <c r="E41" s="8" t="s">
        <v>146</v>
      </c>
      <c r="F41" s="47" t="s">
        <v>7</v>
      </c>
      <c r="G41" s="8" t="s">
        <v>147</v>
      </c>
      <c r="H41" s="65"/>
      <c r="I41" s="65"/>
      <c r="J41" s="65"/>
      <c r="K41" s="65"/>
      <c r="L41" s="65"/>
      <c r="M41" s="65"/>
      <c r="N41" s="65"/>
      <c r="O41" s="65"/>
      <c r="P41" s="65"/>
      <c r="Q41" s="65"/>
      <c r="R41" s="65"/>
      <c r="S41" s="65"/>
      <c r="T41" s="65"/>
      <c r="U41" s="65"/>
      <c r="V41" s="65"/>
      <c r="W41" s="65"/>
      <c r="X41" s="65"/>
      <c r="Y41" s="65"/>
      <c r="Z41" s="66"/>
    </row>
    <row r="42" spans="1:26" ht="12.75" customHeight="1" outlineLevel="1" x14ac:dyDescent="0.2">
      <c r="A42" s="106">
        <v>1</v>
      </c>
      <c r="B42" s="107"/>
      <c r="C42" s="174" t="s">
        <v>237</v>
      </c>
      <c r="D42" s="109"/>
      <c r="E42" s="110"/>
      <c r="F42" s="64"/>
      <c r="G42" s="64"/>
      <c r="H42" s="65"/>
      <c r="I42" s="65"/>
      <c r="J42" s="65"/>
      <c r="K42" s="65"/>
      <c r="L42" s="65"/>
      <c r="M42" s="65"/>
      <c r="N42" s="65"/>
      <c r="O42" s="65"/>
      <c r="P42" s="65"/>
      <c r="Q42" s="65"/>
      <c r="R42" s="65"/>
      <c r="S42" s="65"/>
      <c r="T42" s="65"/>
      <c r="U42" s="65"/>
      <c r="V42" s="65"/>
      <c r="W42" s="65"/>
      <c r="X42" s="65"/>
      <c r="Y42" s="65"/>
      <c r="Z42" s="66"/>
    </row>
    <row r="43" spans="1:26" ht="12.75" customHeight="1" outlineLevel="1" x14ac:dyDescent="0.2">
      <c r="A43" s="112">
        <v>70070182</v>
      </c>
      <c r="B43" s="61" t="str">
        <f>VLOOKUP(A43,Preco.Unitario!$A$4:$G$104,2,FALSE)</f>
        <v>SABESP</v>
      </c>
      <c r="C43" s="67" t="str">
        <f>VLOOKUP(A43,Preco.Unitario!$A$4:$G$104,3,FALSE)</f>
        <v>POÇO DE VISITA D=1,00 M EM TUBO CONCRETO C/PBJE - PROF. ATÉ 3,00 M</v>
      </c>
      <c r="D43" s="62" t="str">
        <f>VLOOKUP(A43,Preco.Unitario!$A$4:$G$104,4,FALSE)</f>
        <v>unid.</v>
      </c>
      <c r="E43" s="114">
        <f>$D$4*$D$5</f>
        <v>1</v>
      </c>
      <c r="F43" s="64">
        <f>VLOOKUP(A43,Preco.Unitario!$A$4:$G$104,7,FALSE)</f>
        <v>0</v>
      </c>
      <c r="G43" s="64">
        <f t="shared" ref="G43:G44" si="4">E43*F43</f>
        <v>0</v>
      </c>
      <c r="H43" s="65"/>
      <c r="I43" s="65"/>
      <c r="J43" s="65"/>
      <c r="K43" s="65"/>
      <c r="L43" s="65"/>
      <c r="M43" s="65"/>
      <c r="N43" s="65"/>
      <c r="O43" s="65"/>
      <c r="P43" s="65"/>
      <c r="Q43" s="65"/>
      <c r="R43" s="65"/>
      <c r="S43" s="65"/>
      <c r="T43" s="65"/>
      <c r="U43" s="65"/>
      <c r="V43" s="65"/>
      <c r="W43" s="65"/>
      <c r="X43" s="65"/>
      <c r="Y43" s="65"/>
      <c r="Z43" s="66"/>
    </row>
    <row r="44" spans="1:26" ht="12.75" customHeight="1" outlineLevel="1" x14ac:dyDescent="0.2">
      <c r="A44" s="112">
        <v>70070214</v>
      </c>
      <c r="B44" s="61" t="str">
        <f>VLOOKUP(A44,Preco.Unitario!$A$4:$G$104,2,FALSE)</f>
        <v>SABESP</v>
      </c>
      <c r="C44" s="67" t="str">
        <f>VLOOKUP(A44,Preco.Unitario!$A$4:$G$104,3,FALSE)</f>
        <v>ADUELAS DE CONCR. ARMADO, PRÉ-MOLDADAS, C/PB, DIÂM. 1,00 M - H= 0,50 M</v>
      </c>
      <c r="D44" s="62" t="str">
        <f>VLOOKUP(A44,Preco.Unitario!$A$4:$G$104,4,FALSE)</f>
        <v>unid.</v>
      </c>
      <c r="E44" s="114">
        <v>6</v>
      </c>
      <c r="F44" s="64">
        <f>VLOOKUP(A44,Preco.Unitario!$A$4:$G$104,7,FALSE)</f>
        <v>0</v>
      </c>
      <c r="G44" s="64">
        <f t="shared" si="4"/>
        <v>0</v>
      </c>
      <c r="H44" s="65"/>
      <c r="I44" s="65"/>
      <c r="J44" s="65"/>
      <c r="K44" s="65"/>
      <c r="L44" s="65"/>
      <c r="M44" s="65"/>
      <c r="N44" s="65"/>
      <c r="O44" s="65"/>
      <c r="P44" s="65"/>
      <c r="Q44" s="65"/>
      <c r="R44" s="65"/>
      <c r="S44" s="65"/>
      <c r="T44" s="65"/>
      <c r="U44" s="65"/>
      <c r="V44" s="65"/>
      <c r="W44" s="65"/>
      <c r="X44" s="65"/>
      <c r="Y44" s="65"/>
      <c r="Z44" s="66"/>
    </row>
    <row r="45" spans="1:26" ht="12.75" customHeight="1" outlineLevel="1" x14ac:dyDescent="0.2">
      <c r="A45" s="111">
        <v>2</v>
      </c>
      <c r="B45" s="106"/>
      <c r="C45" s="113" t="s">
        <v>23</v>
      </c>
      <c r="D45" s="109"/>
      <c r="E45" s="110"/>
      <c r="F45" s="64"/>
      <c r="G45" s="64"/>
      <c r="H45" s="65"/>
      <c r="I45" s="65"/>
      <c r="J45" s="65"/>
      <c r="K45" s="65"/>
      <c r="L45" s="65"/>
      <c r="M45" s="65"/>
      <c r="N45" s="65"/>
      <c r="O45" s="65"/>
      <c r="P45" s="65"/>
      <c r="Q45" s="65"/>
      <c r="R45" s="65"/>
      <c r="S45" s="65"/>
      <c r="T45" s="65"/>
      <c r="U45" s="65"/>
      <c r="V45" s="65"/>
      <c r="W45" s="65"/>
      <c r="X45" s="65"/>
      <c r="Y45" s="65"/>
      <c r="Z45" s="66"/>
    </row>
    <row r="46" spans="1:26" ht="12.75" customHeight="1" outlineLevel="1" x14ac:dyDescent="0.2">
      <c r="A46" s="112">
        <v>70010007</v>
      </c>
      <c r="B46" s="61" t="str">
        <f>VLOOKUP(A46,Preco.Unitario!$A$4:$G$104,2,FALSE)</f>
        <v>SABESP</v>
      </c>
      <c r="C46" s="67" t="str">
        <f>VLOOKUP(A46,Preco.Unitario!$A$4:$G$104,3,FALSE)</f>
        <v>CADASTRO DE LIGAÇÕES</v>
      </c>
      <c r="D46" s="62" t="str">
        <f>VLOOKUP(A46,Preco.Unitario!$A$4:$G$104,4,FALSE)</f>
        <v>unid.</v>
      </c>
      <c r="E46" s="63">
        <f>$D$5</f>
        <v>1</v>
      </c>
      <c r="F46" s="64">
        <f>VLOOKUP(A46,Preco.Unitario!$A$4:$G$104,7,FALSE)</f>
        <v>0</v>
      </c>
      <c r="G46" s="64">
        <f>E46*F46</f>
        <v>0</v>
      </c>
      <c r="H46" s="65"/>
      <c r="I46" s="65"/>
      <c r="J46" s="65"/>
      <c r="K46" s="65"/>
      <c r="L46" s="65"/>
      <c r="M46" s="65"/>
      <c r="N46" s="65"/>
      <c r="O46" s="65"/>
      <c r="P46" s="65"/>
      <c r="Q46" s="65"/>
      <c r="R46" s="65"/>
      <c r="S46" s="65"/>
      <c r="T46" s="65"/>
      <c r="U46" s="65"/>
      <c r="V46" s="65"/>
      <c r="W46" s="65"/>
      <c r="X46" s="65"/>
      <c r="Y46" s="65"/>
      <c r="Z46" s="66"/>
    </row>
    <row r="47" spans="1:26" ht="12.75" customHeight="1" x14ac:dyDescent="0.2">
      <c r="A47" s="180"/>
      <c r="B47" s="181"/>
      <c r="C47" s="447" t="s">
        <v>153</v>
      </c>
      <c r="D47" s="409"/>
      <c r="E47" s="409"/>
      <c r="F47" s="410"/>
      <c r="G47" s="182">
        <f>SUM(G42:G46)</f>
        <v>0</v>
      </c>
      <c r="H47" s="65"/>
      <c r="I47" s="65"/>
      <c r="J47" s="65"/>
      <c r="K47" s="65"/>
      <c r="L47" s="65"/>
      <c r="M47" s="65"/>
      <c r="N47" s="65"/>
      <c r="O47" s="65"/>
      <c r="P47" s="65"/>
      <c r="Q47" s="65"/>
      <c r="R47" s="65"/>
      <c r="S47" s="65"/>
      <c r="T47" s="65"/>
      <c r="U47" s="65"/>
      <c r="V47" s="65"/>
      <c r="W47" s="65"/>
      <c r="X47" s="65"/>
      <c r="Y47" s="65"/>
      <c r="Z47" s="66"/>
    </row>
    <row r="48" spans="1:26" ht="12.75" customHeight="1" x14ac:dyDescent="0.2">
      <c r="A48" s="104" t="str">
        <f>$A$3</f>
        <v>2.4.</v>
      </c>
      <c r="B48" s="215">
        <f>B40+1</f>
        <v>6</v>
      </c>
      <c r="C48" s="416" t="s">
        <v>242</v>
      </c>
      <c r="D48" s="400"/>
      <c r="E48" s="400"/>
      <c r="F48" s="400"/>
      <c r="G48" s="401"/>
      <c r="H48" s="65"/>
      <c r="I48" s="65"/>
      <c r="J48" s="65"/>
      <c r="K48" s="65"/>
      <c r="L48" s="65"/>
      <c r="M48" s="65"/>
      <c r="N48" s="65"/>
      <c r="O48" s="65"/>
      <c r="P48" s="65"/>
      <c r="Q48" s="65"/>
      <c r="R48" s="65"/>
      <c r="S48" s="65"/>
      <c r="T48" s="65"/>
      <c r="U48" s="65"/>
      <c r="V48" s="65"/>
      <c r="W48" s="65"/>
      <c r="X48" s="65"/>
      <c r="Y48" s="65"/>
      <c r="Z48" s="66"/>
    </row>
    <row r="49" spans="1:26" ht="12.75" customHeight="1" outlineLevel="1" x14ac:dyDescent="0.2">
      <c r="A49" s="6" t="s">
        <v>1</v>
      </c>
      <c r="B49" s="6" t="s">
        <v>2</v>
      </c>
      <c r="C49" s="7" t="s">
        <v>3</v>
      </c>
      <c r="D49" s="8" t="s">
        <v>4</v>
      </c>
      <c r="E49" s="8" t="s">
        <v>146</v>
      </c>
      <c r="F49" s="47" t="s">
        <v>7</v>
      </c>
      <c r="G49" s="8" t="s">
        <v>147</v>
      </c>
      <c r="H49" s="65"/>
      <c r="I49" s="65"/>
      <c r="J49" s="65"/>
      <c r="K49" s="65"/>
      <c r="L49" s="65"/>
      <c r="M49" s="65"/>
      <c r="N49" s="65"/>
      <c r="O49" s="65"/>
      <c r="P49" s="65"/>
      <c r="Q49" s="65"/>
      <c r="R49" s="65"/>
      <c r="S49" s="65"/>
      <c r="T49" s="65"/>
      <c r="U49" s="65"/>
      <c r="V49" s="65"/>
      <c r="W49" s="65"/>
      <c r="X49" s="65"/>
      <c r="Y49" s="65"/>
      <c r="Z49" s="66"/>
    </row>
    <row r="50" spans="1:26" ht="12.75" customHeight="1" outlineLevel="1" x14ac:dyDescent="0.2">
      <c r="A50" s="106">
        <v>1</v>
      </c>
      <c r="B50" s="107"/>
      <c r="C50" s="174" t="s">
        <v>237</v>
      </c>
      <c r="D50" s="109"/>
      <c r="E50" s="110"/>
      <c r="F50" s="64"/>
      <c r="G50" s="64"/>
      <c r="H50" s="65"/>
      <c r="I50" s="65"/>
      <c r="J50" s="65"/>
      <c r="K50" s="65"/>
      <c r="L50" s="65"/>
      <c r="M50" s="65"/>
      <c r="N50" s="65"/>
      <c r="O50" s="65"/>
      <c r="P50" s="65"/>
      <c r="Q50" s="65"/>
      <c r="R50" s="65"/>
      <c r="S50" s="65"/>
      <c r="T50" s="65"/>
      <c r="U50" s="65"/>
      <c r="V50" s="65"/>
      <c r="W50" s="65"/>
      <c r="X50" s="65"/>
      <c r="Y50" s="65"/>
      <c r="Z50" s="66"/>
    </row>
    <row r="51" spans="1:26" ht="12.75" customHeight="1" outlineLevel="1" x14ac:dyDescent="0.2">
      <c r="A51" s="112">
        <v>70070183</v>
      </c>
      <c r="B51" s="61" t="str">
        <f>VLOOKUP(A51,Preco.Unitario!$A$4:$G$104,2,FALSE)</f>
        <v>SABESP</v>
      </c>
      <c r="C51" s="67" t="str">
        <f>VLOOKUP(A51,Preco.Unitario!$A$4:$G$104,3,FALSE)</f>
        <v>POÇO DE VISITA D=1,00 M EM TUBO CONCRETO C/PBJE - PROF. ATÉ 4,00 M</v>
      </c>
      <c r="D51" s="62" t="str">
        <f>VLOOKUP(A51,Preco.Unitario!$A$4:$G$104,4,FALSE)</f>
        <v>unid.</v>
      </c>
      <c r="E51" s="114">
        <f>$D$4*$D$5</f>
        <v>1</v>
      </c>
      <c r="F51" s="64">
        <f>VLOOKUP(A51,Preco.Unitario!$A$4:$G$104,7,FALSE)</f>
        <v>0</v>
      </c>
      <c r="G51" s="64">
        <f t="shared" ref="G51:G52" si="5">E51*F51</f>
        <v>0</v>
      </c>
      <c r="H51" s="65"/>
      <c r="I51" s="65"/>
      <c r="J51" s="65"/>
      <c r="K51" s="65"/>
      <c r="L51" s="65"/>
      <c r="M51" s="65"/>
      <c r="N51" s="65"/>
      <c r="O51" s="65"/>
      <c r="P51" s="65"/>
      <c r="Q51" s="65"/>
      <c r="R51" s="65"/>
      <c r="S51" s="65"/>
      <c r="T51" s="65"/>
      <c r="U51" s="65"/>
      <c r="V51" s="65"/>
      <c r="W51" s="65"/>
      <c r="X51" s="65"/>
      <c r="Y51" s="65"/>
      <c r="Z51" s="66"/>
    </row>
    <row r="52" spans="1:26" ht="12.75" customHeight="1" outlineLevel="1" x14ac:dyDescent="0.2">
      <c r="A52" s="112">
        <v>70070214</v>
      </c>
      <c r="B52" s="61" t="str">
        <f>VLOOKUP(A52,Preco.Unitario!$A$4:$G$104,2,FALSE)</f>
        <v>SABESP</v>
      </c>
      <c r="C52" s="67" t="str">
        <f>VLOOKUP(A52,Preco.Unitario!$A$4:$G$104,3,FALSE)</f>
        <v>ADUELAS DE CONCR. ARMADO, PRÉ-MOLDADAS, C/PB, DIÂM. 1,00 M - H= 0,50 M</v>
      </c>
      <c r="D52" s="62" t="str">
        <f>VLOOKUP(A52,Preco.Unitario!$A$4:$G$104,4,FALSE)</f>
        <v>unid.</v>
      </c>
      <c r="E52" s="114">
        <v>7</v>
      </c>
      <c r="F52" s="64">
        <f>VLOOKUP(A52,Preco.Unitario!$A$4:$G$104,7,FALSE)</f>
        <v>0</v>
      </c>
      <c r="G52" s="64">
        <f t="shared" si="5"/>
        <v>0</v>
      </c>
      <c r="H52" s="65"/>
      <c r="I52" s="65"/>
      <c r="J52" s="65"/>
      <c r="K52" s="65"/>
      <c r="L52" s="65"/>
      <c r="M52" s="65"/>
      <c r="N52" s="65"/>
      <c r="O52" s="65"/>
      <c r="P52" s="65"/>
      <c r="Q52" s="65"/>
      <c r="R52" s="65"/>
      <c r="S52" s="65"/>
      <c r="T52" s="65"/>
      <c r="U52" s="65"/>
      <c r="V52" s="65"/>
      <c r="W52" s="65"/>
      <c r="X52" s="65"/>
      <c r="Y52" s="65"/>
      <c r="Z52" s="66"/>
    </row>
    <row r="53" spans="1:26" ht="12.75" customHeight="1" outlineLevel="1" x14ac:dyDescent="0.2">
      <c r="A53" s="111">
        <v>2</v>
      </c>
      <c r="B53" s="106"/>
      <c r="C53" s="113" t="s">
        <v>23</v>
      </c>
      <c r="D53" s="109"/>
      <c r="E53" s="110"/>
      <c r="F53" s="64"/>
      <c r="G53" s="64"/>
      <c r="H53" s="65"/>
      <c r="I53" s="65"/>
      <c r="J53" s="65"/>
      <c r="K53" s="65"/>
      <c r="L53" s="65"/>
      <c r="M53" s="65"/>
      <c r="N53" s="65"/>
      <c r="O53" s="65"/>
      <c r="P53" s="65"/>
      <c r="Q53" s="65"/>
      <c r="R53" s="65"/>
      <c r="S53" s="65"/>
      <c r="T53" s="65"/>
      <c r="U53" s="65"/>
      <c r="V53" s="65"/>
      <c r="W53" s="65"/>
      <c r="X53" s="65"/>
      <c r="Y53" s="65"/>
      <c r="Z53" s="66"/>
    </row>
    <row r="54" spans="1:26" ht="12.75" customHeight="1" outlineLevel="1" x14ac:dyDescent="0.2">
      <c r="A54" s="112">
        <v>70010007</v>
      </c>
      <c r="B54" s="61" t="str">
        <f>VLOOKUP(A54,Preco.Unitario!$A$4:$G$104,2,FALSE)</f>
        <v>SABESP</v>
      </c>
      <c r="C54" s="67" t="str">
        <f>VLOOKUP(A54,Preco.Unitario!$A$4:$G$104,3,FALSE)</f>
        <v>CADASTRO DE LIGAÇÕES</v>
      </c>
      <c r="D54" s="62" t="str">
        <f>VLOOKUP(A54,Preco.Unitario!$A$4:$G$104,4,FALSE)</f>
        <v>unid.</v>
      </c>
      <c r="E54" s="63">
        <f>$D$5</f>
        <v>1</v>
      </c>
      <c r="F54" s="64">
        <f>VLOOKUP(A54,Preco.Unitario!$A$4:$G$104,7,FALSE)</f>
        <v>0</v>
      </c>
      <c r="G54" s="64">
        <f>E54*F54</f>
        <v>0</v>
      </c>
      <c r="H54" s="65"/>
      <c r="I54" s="65"/>
      <c r="J54" s="65"/>
      <c r="K54" s="65"/>
      <c r="L54" s="65"/>
      <c r="M54" s="65"/>
      <c r="N54" s="65"/>
      <c r="O54" s="65"/>
      <c r="P54" s="65"/>
      <c r="Q54" s="65"/>
      <c r="R54" s="65"/>
      <c r="S54" s="65"/>
      <c r="T54" s="65"/>
      <c r="U54" s="65"/>
      <c r="V54" s="65"/>
      <c r="W54" s="65"/>
      <c r="X54" s="65"/>
      <c r="Y54" s="65"/>
      <c r="Z54" s="66"/>
    </row>
    <row r="55" spans="1:26" ht="12.75" customHeight="1" x14ac:dyDescent="0.2">
      <c r="A55" s="180"/>
      <c r="B55" s="181"/>
      <c r="C55" s="447" t="s">
        <v>153</v>
      </c>
      <c r="D55" s="409"/>
      <c r="E55" s="409"/>
      <c r="F55" s="410"/>
      <c r="G55" s="182">
        <f>SUM(G50:G54)</f>
        <v>0</v>
      </c>
      <c r="H55" s="65"/>
      <c r="I55" s="65"/>
      <c r="J55" s="65"/>
      <c r="K55" s="65"/>
      <c r="L55" s="65"/>
      <c r="M55" s="65"/>
      <c r="N55" s="65"/>
      <c r="O55" s="65"/>
      <c r="P55" s="65"/>
      <c r="Q55" s="65"/>
      <c r="R55" s="65"/>
      <c r="S55" s="65"/>
      <c r="T55" s="65"/>
      <c r="U55" s="65"/>
      <c r="V55" s="65"/>
      <c r="W55" s="65"/>
      <c r="X55" s="65"/>
      <c r="Y55" s="65"/>
      <c r="Z55" s="66"/>
    </row>
    <row r="56" spans="1:26" ht="12.75" customHeight="1" x14ac:dyDescent="0.2">
      <c r="A56" s="104" t="str">
        <f>$A$3</f>
        <v>2.4.</v>
      </c>
      <c r="B56" s="215">
        <f>B48+1</f>
        <v>7</v>
      </c>
      <c r="C56" s="416" t="s">
        <v>243</v>
      </c>
      <c r="D56" s="400"/>
      <c r="E56" s="400"/>
      <c r="F56" s="400"/>
      <c r="G56" s="401"/>
      <c r="H56" s="65"/>
      <c r="I56" s="65"/>
      <c r="J56" s="65"/>
      <c r="K56" s="65"/>
      <c r="L56" s="65"/>
      <c r="M56" s="65"/>
      <c r="N56" s="65"/>
      <c r="O56" s="65"/>
      <c r="P56" s="65"/>
      <c r="Q56" s="65"/>
      <c r="R56" s="65"/>
      <c r="S56" s="65"/>
      <c r="T56" s="65"/>
      <c r="U56" s="65"/>
      <c r="V56" s="65"/>
      <c r="W56" s="65"/>
      <c r="X56" s="65"/>
      <c r="Y56" s="65"/>
      <c r="Z56" s="66"/>
    </row>
    <row r="57" spans="1:26" ht="12.75" customHeight="1" outlineLevel="1" x14ac:dyDescent="0.2">
      <c r="A57" s="6" t="s">
        <v>1</v>
      </c>
      <c r="B57" s="6" t="s">
        <v>2</v>
      </c>
      <c r="C57" s="7" t="s">
        <v>3</v>
      </c>
      <c r="D57" s="8" t="s">
        <v>4</v>
      </c>
      <c r="E57" s="8" t="s">
        <v>146</v>
      </c>
      <c r="F57" s="47" t="s">
        <v>7</v>
      </c>
      <c r="G57" s="8" t="s">
        <v>147</v>
      </c>
      <c r="H57" s="65"/>
      <c r="I57" s="65"/>
      <c r="J57" s="65"/>
      <c r="K57" s="65"/>
      <c r="L57" s="65"/>
      <c r="M57" s="65"/>
      <c r="N57" s="65"/>
      <c r="O57" s="65"/>
      <c r="P57" s="65"/>
      <c r="Q57" s="65"/>
      <c r="R57" s="65"/>
      <c r="S57" s="65"/>
      <c r="T57" s="65"/>
      <c r="U57" s="65"/>
      <c r="V57" s="65"/>
      <c r="W57" s="65"/>
      <c r="X57" s="65"/>
      <c r="Y57" s="65"/>
      <c r="Z57" s="66"/>
    </row>
    <row r="58" spans="1:26" ht="12.75" customHeight="1" outlineLevel="1" x14ac:dyDescent="0.2">
      <c r="A58" s="106">
        <v>1</v>
      </c>
      <c r="B58" s="107"/>
      <c r="C58" s="174" t="s">
        <v>237</v>
      </c>
      <c r="D58" s="109"/>
      <c r="E58" s="110"/>
      <c r="F58" s="64"/>
      <c r="G58" s="64"/>
      <c r="H58" s="65"/>
      <c r="I58" s="65"/>
      <c r="J58" s="65"/>
      <c r="K58" s="65"/>
      <c r="L58" s="65"/>
      <c r="M58" s="65"/>
      <c r="N58" s="65"/>
      <c r="O58" s="65"/>
      <c r="P58" s="65"/>
      <c r="Q58" s="65"/>
      <c r="R58" s="65"/>
      <c r="S58" s="65"/>
      <c r="T58" s="65"/>
      <c r="U58" s="65"/>
      <c r="V58" s="65"/>
      <c r="W58" s="65"/>
      <c r="X58" s="65"/>
      <c r="Y58" s="65"/>
      <c r="Z58" s="66"/>
    </row>
    <row r="59" spans="1:26" ht="12.75" customHeight="1" outlineLevel="1" x14ac:dyDescent="0.2">
      <c r="A59" s="112">
        <v>70070183</v>
      </c>
      <c r="B59" s="61" t="str">
        <f>VLOOKUP(A59,Preco.Unitario!$A$4:$G$104,2,FALSE)</f>
        <v>SABESP</v>
      </c>
      <c r="C59" s="67" t="str">
        <f>VLOOKUP(A59,Preco.Unitario!$A$4:$G$104,3,FALSE)</f>
        <v>POÇO DE VISITA D=1,00 M EM TUBO CONCRETO C/PBJE - PROF. ATÉ 4,00 M</v>
      </c>
      <c r="D59" s="62" t="str">
        <f>VLOOKUP(A59,Preco.Unitario!$A$4:$G$104,4,FALSE)</f>
        <v>unid.</v>
      </c>
      <c r="E59" s="114">
        <f>$D$4*$D$5</f>
        <v>1</v>
      </c>
      <c r="F59" s="64">
        <f>VLOOKUP(A59,Preco.Unitario!$A$4:$G$104,7,FALSE)</f>
        <v>0</v>
      </c>
      <c r="G59" s="64">
        <f t="shared" ref="G59:G60" si="6">E59*F59</f>
        <v>0</v>
      </c>
      <c r="H59" s="65"/>
      <c r="I59" s="65"/>
      <c r="J59" s="65"/>
      <c r="K59" s="65"/>
      <c r="L59" s="65"/>
      <c r="M59" s="65"/>
      <c r="N59" s="65"/>
      <c r="O59" s="65"/>
      <c r="P59" s="65"/>
      <c r="Q59" s="65"/>
      <c r="R59" s="65"/>
      <c r="S59" s="65"/>
      <c r="T59" s="65"/>
      <c r="U59" s="65"/>
      <c r="V59" s="65"/>
      <c r="W59" s="65"/>
      <c r="X59" s="65"/>
      <c r="Y59" s="65"/>
      <c r="Z59" s="66"/>
    </row>
    <row r="60" spans="1:26" ht="12.75" customHeight="1" outlineLevel="1" x14ac:dyDescent="0.2">
      <c r="A60" s="112">
        <v>70070214</v>
      </c>
      <c r="B60" s="61" t="str">
        <f>VLOOKUP(A60,Preco.Unitario!$A$4:$G$104,2,FALSE)</f>
        <v>SABESP</v>
      </c>
      <c r="C60" s="67" t="str">
        <f>VLOOKUP(A60,Preco.Unitario!$A$4:$G$104,3,FALSE)</f>
        <v>ADUELAS DE CONCR. ARMADO, PRÉ-MOLDADAS, C/PB, DIÂM. 1,00 M - H= 0,50 M</v>
      </c>
      <c r="D60" s="62" t="str">
        <f>VLOOKUP(A60,Preco.Unitario!$A$4:$G$104,4,FALSE)</f>
        <v>unid.</v>
      </c>
      <c r="E60" s="114">
        <v>8</v>
      </c>
      <c r="F60" s="64">
        <f>VLOOKUP(A60,Preco.Unitario!$A$4:$G$104,7,FALSE)</f>
        <v>0</v>
      </c>
      <c r="G60" s="64">
        <f t="shared" si="6"/>
        <v>0</v>
      </c>
      <c r="H60" s="65"/>
      <c r="I60" s="65"/>
      <c r="J60" s="65"/>
      <c r="K60" s="65"/>
      <c r="L60" s="65"/>
      <c r="M60" s="65"/>
      <c r="N60" s="65"/>
      <c r="O60" s="65"/>
      <c r="P60" s="65"/>
      <c r="Q60" s="65"/>
      <c r="R60" s="65"/>
      <c r="S60" s="65"/>
      <c r="T60" s="65"/>
      <c r="U60" s="65"/>
      <c r="V60" s="65"/>
      <c r="W60" s="65"/>
      <c r="X60" s="65"/>
      <c r="Y60" s="65"/>
      <c r="Z60" s="66"/>
    </row>
    <row r="61" spans="1:26" ht="12.75" customHeight="1" outlineLevel="1" x14ac:dyDescent="0.2">
      <c r="A61" s="111">
        <v>2</v>
      </c>
      <c r="B61" s="106"/>
      <c r="C61" s="113" t="s">
        <v>23</v>
      </c>
      <c r="D61" s="109"/>
      <c r="E61" s="110"/>
      <c r="F61" s="64"/>
      <c r="G61" s="64"/>
      <c r="H61" s="65"/>
      <c r="I61" s="65"/>
      <c r="J61" s="65"/>
      <c r="K61" s="65"/>
      <c r="L61" s="65"/>
      <c r="M61" s="65"/>
      <c r="N61" s="65"/>
      <c r="O61" s="65"/>
      <c r="P61" s="65"/>
      <c r="Q61" s="65"/>
      <c r="R61" s="65"/>
      <c r="S61" s="65"/>
      <c r="T61" s="65"/>
      <c r="U61" s="65"/>
      <c r="V61" s="65"/>
      <c r="W61" s="65"/>
      <c r="X61" s="65"/>
      <c r="Y61" s="65"/>
      <c r="Z61" s="66"/>
    </row>
    <row r="62" spans="1:26" ht="12.75" customHeight="1" outlineLevel="1" x14ac:dyDescent="0.2">
      <c r="A62" s="112">
        <v>70010007</v>
      </c>
      <c r="B62" s="61" t="str">
        <f>VLOOKUP(A62,Preco.Unitario!$A$4:$G$104,2,FALSE)</f>
        <v>SABESP</v>
      </c>
      <c r="C62" s="67" t="str">
        <f>VLOOKUP(A62,Preco.Unitario!$A$4:$G$104,3,FALSE)</f>
        <v>CADASTRO DE LIGAÇÕES</v>
      </c>
      <c r="D62" s="62" t="str">
        <f>VLOOKUP(A62,Preco.Unitario!$A$4:$G$104,4,FALSE)</f>
        <v>unid.</v>
      </c>
      <c r="E62" s="63">
        <f>$D$5</f>
        <v>1</v>
      </c>
      <c r="F62" s="64">
        <f>VLOOKUP(A62,Preco.Unitario!$A$4:$G$104,7,FALSE)</f>
        <v>0</v>
      </c>
      <c r="G62" s="64">
        <f>E62*F62</f>
        <v>0</v>
      </c>
      <c r="H62" s="65"/>
      <c r="I62" s="65"/>
      <c r="J62" s="65"/>
      <c r="K62" s="65"/>
      <c r="L62" s="65"/>
      <c r="M62" s="65"/>
      <c r="N62" s="65"/>
      <c r="O62" s="65"/>
      <c r="P62" s="65"/>
      <c r="Q62" s="65"/>
      <c r="R62" s="65"/>
      <c r="S62" s="65"/>
      <c r="T62" s="65"/>
      <c r="U62" s="65"/>
      <c r="V62" s="65"/>
      <c r="W62" s="65"/>
      <c r="X62" s="65"/>
      <c r="Y62" s="65"/>
      <c r="Z62" s="66"/>
    </row>
    <row r="63" spans="1:26" ht="12.75" customHeight="1" x14ac:dyDescent="0.2">
      <c r="A63" s="180"/>
      <c r="B63" s="181"/>
      <c r="C63" s="447" t="s">
        <v>153</v>
      </c>
      <c r="D63" s="409"/>
      <c r="E63" s="409"/>
      <c r="F63" s="410"/>
      <c r="G63" s="182">
        <f>SUM(G58:G62)</f>
        <v>0</v>
      </c>
      <c r="H63" s="65"/>
      <c r="I63" s="65"/>
      <c r="J63" s="65"/>
      <c r="K63" s="65"/>
      <c r="L63" s="65"/>
      <c r="M63" s="65"/>
      <c r="N63" s="65"/>
      <c r="O63" s="65"/>
      <c r="P63" s="65"/>
      <c r="Q63" s="65"/>
      <c r="R63" s="65"/>
      <c r="S63" s="65"/>
      <c r="T63" s="65"/>
      <c r="U63" s="65"/>
      <c r="V63" s="65"/>
      <c r="W63" s="65"/>
      <c r="X63" s="65"/>
      <c r="Y63" s="65"/>
      <c r="Z63" s="66"/>
    </row>
    <row r="64" spans="1:26" ht="12.75" customHeight="1" x14ac:dyDescent="0.2">
      <c r="A64" s="104" t="str">
        <f>$A$3</f>
        <v>2.4.</v>
      </c>
      <c r="B64" s="215">
        <f>B56+1</f>
        <v>8</v>
      </c>
      <c r="C64" s="416" t="s">
        <v>244</v>
      </c>
      <c r="D64" s="400"/>
      <c r="E64" s="400"/>
      <c r="F64" s="400"/>
      <c r="G64" s="401"/>
      <c r="H64" s="65"/>
      <c r="I64" s="65"/>
      <c r="J64" s="65"/>
      <c r="K64" s="65"/>
      <c r="L64" s="65"/>
      <c r="M64" s="65"/>
      <c r="N64" s="65"/>
      <c r="O64" s="65"/>
      <c r="P64" s="65"/>
      <c r="Q64" s="65"/>
      <c r="R64" s="65"/>
      <c r="S64" s="65"/>
      <c r="T64" s="65"/>
      <c r="U64" s="65"/>
      <c r="V64" s="65"/>
      <c r="W64" s="65"/>
      <c r="X64" s="65"/>
      <c r="Y64" s="65"/>
      <c r="Z64" s="66"/>
    </row>
    <row r="65" spans="1:26" ht="12.75" customHeight="1" outlineLevel="1" x14ac:dyDescent="0.2">
      <c r="A65" s="6" t="s">
        <v>1</v>
      </c>
      <c r="B65" s="6" t="s">
        <v>2</v>
      </c>
      <c r="C65" s="7" t="s">
        <v>3</v>
      </c>
      <c r="D65" s="8" t="s">
        <v>4</v>
      </c>
      <c r="E65" s="8" t="s">
        <v>146</v>
      </c>
      <c r="F65" s="47" t="s">
        <v>7</v>
      </c>
      <c r="G65" s="8" t="s">
        <v>147</v>
      </c>
      <c r="H65" s="65"/>
      <c r="I65" s="65"/>
      <c r="J65" s="65"/>
      <c r="K65" s="65"/>
      <c r="L65" s="65"/>
      <c r="M65" s="65"/>
      <c r="N65" s="65"/>
      <c r="O65" s="65"/>
      <c r="P65" s="65"/>
      <c r="Q65" s="65"/>
      <c r="R65" s="65"/>
      <c r="S65" s="65"/>
      <c r="T65" s="65"/>
      <c r="U65" s="65"/>
      <c r="V65" s="65"/>
      <c r="W65" s="65"/>
      <c r="X65" s="65"/>
      <c r="Y65" s="65"/>
      <c r="Z65" s="66"/>
    </row>
    <row r="66" spans="1:26" ht="12.75" customHeight="1" outlineLevel="1" x14ac:dyDescent="0.2">
      <c r="A66" s="106">
        <v>1</v>
      </c>
      <c r="B66" s="107"/>
      <c r="C66" s="174" t="s">
        <v>237</v>
      </c>
      <c r="D66" s="109"/>
      <c r="E66" s="110"/>
      <c r="F66" s="64"/>
      <c r="G66" s="64"/>
      <c r="H66" s="65"/>
      <c r="I66" s="65"/>
      <c r="J66" s="65"/>
      <c r="K66" s="65"/>
      <c r="L66" s="65"/>
      <c r="M66" s="65"/>
      <c r="N66" s="65"/>
      <c r="O66" s="65"/>
      <c r="P66" s="65"/>
      <c r="Q66" s="65"/>
      <c r="R66" s="65"/>
      <c r="S66" s="65"/>
      <c r="T66" s="65"/>
      <c r="U66" s="65"/>
      <c r="V66" s="65"/>
      <c r="W66" s="65"/>
      <c r="X66" s="65"/>
      <c r="Y66" s="65"/>
      <c r="Z66" s="66"/>
    </row>
    <row r="67" spans="1:26" ht="12.75" customHeight="1" outlineLevel="1" x14ac:dyDescent="0.2">
      <c r="A67" s="112">
        <v>70070184</v>
      </c>
      <c r="B67" s="61" t="str">
        <f>VLOOKUP(A67,Preco.Unitario!$A$4:$G$104,2,FALSE)</f>
        <v>SABESP</v>
      </c>
      <c r="C67" s="67" t="str">
        <f>VLOOKUP(A67,Preco.Unitario!$A$4:$G$104,3,FALSE)</f>
        <v>POÇO DE VISITA D=1,00 M EM TUBO CONCRETO C/PBJE - PROF. ATÉ 5,00 M</v>
      </c>
      <c r="D67" s="62" t="str">
        <f>VLOOKUP(A67,Preco.Unitario!$A$4:$G$104,4,FALSE)</f>
        <v>unid.</v>
      </c>
      <c r="E67" s="114">
        <f>$D$4*$D$5</f>
        <v>1</v>
      </c>
      <c r="F67" s="64">
        <f>VLOOKUP(A67,Preco.Unitario!$A$4:$G$104,7,FALSE)</f>
        <v>0</v>
      </c>
      <c r="G67" s="64">
        <f t="shared" ref="G67:G68" si="7">E67*F67</f>
        <v>0</v>
      </c>
      <c r="H67" s="65"/>
      <c r="I67" s="65"/>
      <c r="J67" s="65"/>
      <c r="K67" s="65"/>
      <c r="L67" s="65"/>
      <c r="M67" s="65"/>
      <c r="N67" s="65"/>
      <c r="O67" s="65"/>
      <c r="P67" s="65"/>
      <c r="Q67" s="65"/>
      <c r="R67" s="65"/>
      <c r="S67" s="65"/>
      <c r="T67" s="65"/>
      <c r="U67" s="65"/>
      <c r="V67" s="65"/>
      <c r="W67" s="65"/>
      <c r="X67" s="65"/>
      <c r="Y67" s="65"/>
      <c r="Z67" s="66"/>
    </row>
    <row r="68" spans="1:26" ht="12.75" customHeight="1" outlineLevel="1" x14ac:dyDescent="0.2">
      <c r="A68" s="112">
        <v>70070214</v>
      </c>
      <c r="B68" s="61" t="str">
        <f>VLOOKUP(A68,Preco.Unitario!$A$4:$G$104,2,FALSE)</f>
        <v>SABESP</v>
      </c>
      <c r="C68" s="67" t="str">
        <f>VLOOKUP(A68,Preco.Unitario!$A$4:$G$104,3,FALSE)</f>
        <v>ADUELAS DE CONCR. ARMADO, PRÉ-MOLDADAS, C/PB, DIÂM. 1,00 M - H= 0,50 M</v>
      </c>
      <c r="D68" s="62" t="str">
        <f>VLOOKUP(A68,Preco.Unitario!$A$4:$G$104,4,FALSE)</f>
        <v>unid.</v>
      </c>
      <c r="E68" s="114">
        <v>9</v>
      </c>
      <c r="F68" s="64">
        <f>VLOOKUP(A68,Preco.Unitario!$A$4:$G$104,7,FALSE)</f>
        <v>0</v>
      </c>
      <c r="G68" s="64">
        <f t="shared" si="7"/>
        <v>0</v>
      </c>
      <c r="H68" s="65"/>
      <c r="I68" s="65"/>
      <c r="J68" s="65"/>
      <c r="K68" s="65"/>
      <c r="L68" s="65"/>
      <c r="M68" s="65"/>
      <c r="N68" s="65"/>
      <c r="O68" s="65"/>
      <c r="P68" s="65"/>
      <c r="Q68" s="65"/>
      <c r="R68" s="65"/>
      <c r="S68" s="65"/>
      <c r="T68" s="65"/>
      <c r="U68" s="65"/>
      <c r="V68" s="65"/>
      <c r="W68" s="65"/>
      <c r="X68" s="65"/>
      <c r="Y68" s="65"/>
      <c r="Z68" s="66"/>
    </row>
    <row r="69" spans="1:26" ht="12.75" customHeight="1" outlineLevel="1" x14ac:dyDescent="0.2">
      <c r="A69" s="111">
        <v>2</v>
      </c>
      <c r="B69" s="106"/>
      <c r="C69" s="113" t="s">
        <v>23</v>
      </c>
      <c r="D69" s="109"/>
      <c r="E69" s="110"/>
      <c r="F69" s="64"/>
      <c r="G69" s="64"/>
      <c r="H69" s="65"/>
      <c r="I69" s="65"/>
      <c r="J69" s="65"/>
      <c r="K69" s="65"/>
      <c r="L69" s="65"/>
      <c r="M69" s="65"/>
      <c r="N69" s="65"/>
      <c r="O69" s="65"/>
      <c r="P69" s="65"/>
      <c r="Q69" s="65"/>
      <c r="R69" s="65"/>
      <c r="S69" s="65"/>
      <c r="T69" s="65"/>
      <c r="U69" s="65"/>
      <c r="V69" s="65"/>
      <c r="W69" s="65"/>
      <c r="X69" s="65"/>
      <c r="Y69" s="65"/>
      <c r="Z69" s="66"/>
    </row>
    <row r="70" spans="1:26" ht="12.75" customHeight="1" outlineLevel="1" x14ac:dyDescent="0.2">
      <c r="A70" s="112">
        <v>70010007</v>
      </c>
      <c r="B70" s="61" t="str">
        <f>VLOOKUP(A70,Preco.Unitario!$A$4:$G$104,2,FALSE)</f>
        <v>SABESP</v>
      </c>
      <c r="C70" s="67" t="str">
        <f>VLOOKUP(A70,Preco.Unitario!$A$4:$G$104,3,FALSE)</f>
        <v>CADASTRO DE LIGAÇÕES</v>
      </c>
      <c r="D70" s="62" t="str">
        <f>VLOOKUP(A70,Preco.Unitario!$A$4:$G$104,4,FALSE)</f>
        <v>unid.</v>
      </c>
      <c r="E70" s="63">
        <f>$D$5</f>
        <v>1</v>
      </c>
      <c r="F70" s="64">
        <f>VLOOKUP(A70,Preco.Unitario!$A$4:$G$104,7,FALSE)</f>
        <v>0</v>
      </c>
      <c r="G70" s="64">
        <f>E70*F70</f>
        <v>0</v>
      </c>
      <c r="H70" s="65"/>
      <c r="I70" s="65"/>
      <c r="J70" s="65"/>
      <c r="K70" s="65"/>
      <c r="L70" s="65"/>
      <c r="M70" s="65"/>
      <c r="N70" s="65"/>
      <c r="O70" s="65"/>
      <c r="P70" s="65"/>
      <c r="Q70" s="65"/>
      <c r="R70" s="65"/>
      <c r="S70" s="65"/>
      <c r="T70" s="65"/>
      <c r="U70" s="65"/>
      <c r="V70" s="65"/>
      <c r="W70" s="65"/>
      <c r="X70" s="65"/>
      <c r="Y70" s="65"/>
      <c r="Z70" s="66"/>
    </row>
    <row r="71" spans="1:26" ht="12.75" customHeight="1" x14ac:dyDescent="0.2">
      <c r="A71" s="180"/>
      <c r="B71" s="181"/>
      <c r="C71" s="447" t="s">
        <v>153</v>
      </c>
      <c r="D71" s="409"/>
      <c r="E71" s="409"/>
      <c r="F71" s="410"/>
      <c r="G71" s="182">
        <f>SUM(G66:G70)</f>
        <v>0</v>
      </c>
      <c r="H71" s="65"/>
      <c r="I71" s="65"/>
      <c r="J71" s="65"/>
      <c r="K71" s="65"/>
      <c r="L71" s="65"/>
      <c r="M71" s="65"/>
      <c r="N71" s="65"/>
      <c r="O71" s="65"/>
      <c r="P71" s="65"/>
      <c r="Q71" s="65"/>
      <c r="R71" s="65"/>
      <c r="S71" s="65"/>
      <c r="T71" s="65"/>
      <c r="U71" s="65"/>
      <c r="V71" s="65"/>
      <c r="W71" s="65"/>
      <c r="X71" s="65"/>
      <c r="Y71" s="65"/>
      <c r="Z71" s="66"/>
    </row>
    <row r="72" spans="1:26" ht="12.75" customHeight="1" x14ac:dyDescent="0.2">
      <c r="A72" s="104" t="str">
        <f>$A$3</f>
        <v>2.4.</v>
      </c>
      <c r="B72" s="215">
        <f>B64+1</f>
        <v>9</v>
      </c>
      <c r="C72" s="416" t="s">
        <v>245</v>
      </c>
      <c r="D72" s="400"/>
      <c r="E72" s="400"/>
      <c r="F72" s="400"/>
      <c r="G72" s="401"/>
      <c r="H72" s="65"/>
      <c r="I72" s="65"/>
      <c r="J72" s="65"/>
      <c r="K72" s="65"/>
      <c r="L72" s="65"/>
      <c r="M72" s="65"/>
      <c r="N72" s="65"/>
      <c r="O72" s="65"/>
      <c r="P72" s="65"/>
      <c r="Q72" s="65"/>
      <c r="R72" s="65"/>
      <c r="S72" s="65"/>
      <c r="T72" s="65"/>
      <c r="U72" s="65"/>
      <c r="V72" s="65"/>
      <c r="W72" s="65"/>
      <c r="X72" s="65"/>
      <c r="Y72" s="65"/>
      <c r="Z72" s="66"/>
    </row>
    <row r="73" spans="1:26" ht="12.75" customHeight="1" outlineLevel="1" x14ac:dyDescent="0.2">
      <c r="A73" s="6" t="s">
        <v>1</v>
      </c>
      <c r="B73" s="6" t="s">
        <v>2</v>
      </c>
      <c r="C73" s="7" t="s">
        <v>3</v>
      </c>
      <c r="D73" s="8" t="s">
        <v>4</v>
      </c>
      <c r="E73" s="8" t="s">
        <v>146</v>
      </c>
      <c r="F73" s="47" t="s">
        <v>7</v>
      </c>
      <c r="G73" s="8" t="s">
        <v>147</v>
      </c>
      <c r="H73" s="65"/>
      <c r="I73" s="65"/>
      <c r="J73" s="65"/>
      <c r="K73" s="65"/>
      <c r="L73" s="65"/>
      <c r="M73" s="65"/>
      <c r="N73" s="65"/>
      <c r="O73" s="65"/>
      <c r="P73" s="65"/>
      <c r="Q73" s="65"/>
      <c r="R73" s="65"/>
      <c r="S73" s="65"/>
      <c r="T73" s="65"/>
      <c r="U73" s="65"/>
      <c r="V73" s="65"/>
      <c r="W73" s="65"/>
      <c r="X73" s="65"/>
      <c r="Y73" s="65"/>
      <c r="Z73" s="66"/>
    </row>
    <row r="74" spans="1:26" ht="12.75" customHeight="1" outlineLevel="1" x14ac:dyDescent="0.2">
      <c r="A74" s="106">
        <v>1</v>
      </c>
      <c r="B74" s="107"/>
      <c r="C74" s="174" t="s">
        <v>237</v>
      </c>
      <c r="D74" s="109"/>
      <c r="E74" s="110"/>
      <c r="F74" s="64"/>
      <c r="G74" s="64"/>
      <c r="H74" s="65"/>
      <c r="I74" s="65"/>
      <c r="J74" s="65"/>
      <c r="K74" s="65"/>
      <c r="L74" s="65"/>
      <c r="M74" s="65"/>
      <c r="N74" s="65"/>
      <c r="O74" s="65"/>
      <c r="P74" s="65"/>
      <c r="Q74" s="65"/>
      <c r="R74" s="65"/>
      <c r="S74" s="65"/>
      <c r="T74" s="65"/>
      <c r="U74" s="65"/>
      <c r="V74" s="65"/>
      <c r="W74" s="65"/>
      <c r="X74" s="65"/>
      <c r="Y74" s="65"/>
      <c r="Z74" s="66"/>
    </row>
    <row r="75" spans="1:26" ht="12.75" customHeight="1" outlineLevel="1" x14ac:dyDescent="0.2">
      <c r="A75" s="112">
        <v>70070184</v>
      </c>
      <c r="B75" s="61" t="str">
        <f>VLOOKUP(A75,Preco.Unitario!$A$4:$G$104,2,FALSE)</f>
        <v>SABESP</v>
      </c>
      <c r="C75" s="67" t="str">
        <f>VLOOKUP(A75,Preco.Unitario!$A$4:$G$104,3,FALSE)</f>
        <v>POÇO DE VISITA D=1,00 M EM TUBO CONCRETO C/PBJE - PROF. ATÉ 5,00 M</v>
      </c>
      <c r="D75" s="62" t="str">
        <f>VLOOKUP(A75,Preco.Unitario!$A$4:$G$104,4,FALSE)</f>
        <v>unid.</v>
      </c>
      <c r="E75" s="114">
        <f>$D$4*$D$5</f>
        <v>1</v>
      </c>
      <c r="F75" s="64">
        <f>VLOOKUP(A75,Preco.Unitario!$A$4:$G$104,7,FALSE)</f>
        <v>0</v>
      </c>
      <c r="G75" s="64">
        <f t="shared" ref="G75:G76" si="8">E75*F75</f>
        <v>0</v>
      </c>
      <c r="H75" s="65"/>
      <c r="I75" s="65"/>
      <c r="J75" s="65"/>
      <c r="K75" s="65"/>
      <c r="L75" s="65"/>
      <c r="M75" s="65"/>
      <c r="N75" s="65"/>
      <c r="O75" s="65"/>
      <c r="P75" s="65"/>
      <c r="Q75" s="65"/>
      <c r="R75" s="65"/>
      <c r="S75" s="65"/>
      <c r="T75" s="65"/>
      <c r="U75" s="65"/>
      <c r="V75" s="65"/>
      <c r="W75" s="65"/>
      <c r="X75" s="65"/>
      <c r="Y75" s="65"/>
      <c r="Z75" s="66"/>
    </row>
    <row r="76" spans="1:26" ht="12.75" customHeight="1" outlineLevel="1" x14ac:dyDescent="0.2">
      <c r="A76" s="112">
        <v>70070214</v>
      </c>
      <c r="B76" s="61" t="str">
        <f>VLOOKUP(A76,Preco.Unitario!$A$4:$G$104,2,FALSE)</f>
        <v>SABESP</v>
      </c>
      <c r="C76" s="67" t="str">
        <f>VLOOKUP(A76,Preco.Unitario!$A$4:$G$104,3,FALSE)</f>
        <v>ADUELAS DE CONCR. ARMADO, PRÉ-MOLDADAS, C/PB, DIÂM. 1,00 M - H= 0,50 M</v>
      </c>
      <c r="D76" s="62" t="str">
        <f>VLOOKUP(A76,Preco.Unitario!$A$4:$G$104,4,FALSE)</f>
        <v>unid.</v>
      </c>
      <c r="E76" s="114">
        <v>10</v>
      </c>
      <c r="F76" s="64">
        <f>VLOOKUP(A76,Preco.Unitario!$A$4:$G$104,7,FALSE)</f>
        <v>0</v>
      </c>
      <c r="G76" s="64">
        <f t="shared" si="8"/>
        <v>0</v>
      </c>
      <c r="H76" s="65"/>
      <c r="I76" s="65"/>
      <c r="J76" s="65"/>
      <c r="K76" s="65"/>
      <c r="L76" s="65"/>
      <c r="M76" s="65"/>
      <c r="N76" s="65"/>
      <c r="O76" s="65"/>
      <c r="P76" s="65"/>
      <c r="Q76" s="65"/>
      <c r="R76" s="65"/>
      <c r="S76" s="65"/>
      <c r="T76" s="65"/>
      <c r="U76" s="65"/>
      <c r="V76" s="65"/>
      <c r="W76" s="65"/>
      <c r="X76" s="65"/>
      <c r="Y76" s="65"/>
      <c r="Z76" s="66"/>
    </row>
    <row r="77" spans="1:26" ht="12.75" customHeight="1" outlineLevel="1" x14ac:dyDescent="0.2">
      <c r="A77" s="111">
        <v>2</v>
      </c>
      <c r="B77" s="106"/>
      <c r="C77" s="113" t="s">
        <v>23</v>
      </c>
      <c r="D77" s="109"/>
      <c r="E77" s="110"/>
      <c r="F77" s="64"/>
      <c r="G77" s="64"/>
      <c r="H77" s="65"/>
      <c r="I77" s="65"/>
      <c r="J77" s="65"/>
      <c r="K77" s="65"/>
      <c r="L77" s="65"/>
      <c r="M77" s="65"/>
      <c r="N77" s="65"/>
      <c r="O77" s="65"/>
      <c r="P77" s="65"/>
      <c r="Q77" s="65"/>
      <c r="R77" s="65"/>
      <c r="S77" s="65"/>
      <c r="T77" s="65"/>
      <c r="U77" s="65"/>
      <c r="V77" s="65"/>
      <c r="W77" s="65"/>
      <c r="X77" s="65"/>
      <c r="Y77" s="65"/>
      <c r="Z77" s="66"/>
    </row>
    <row r="78" spans="1:26" ht="12.75" customHeight="1" outlineLevel="1" x14ac:dyDescent="0.2">
      <c r="A78" s="112">
        <v>70010007</v>
      </c>
      <c r="B78" s="61" t="str">
        <f>VLOOKUP(A78,Preco.Unitario!$A$4:$G$104,2,FALSE)</f>
        <v>SABESP</v>
      </c>
      <c r="C78" s="67" t="str">
        <f>VLOOKUP(A78,Preco.Unitario!$A$4:$G$104,3,FALSE)</f>
        <v>CADASTRO DE LIGAÇÕES</v>
      </c>
      <c r="D78" s="62" t="str">
        <f>VLOOKUP(A78,Preco.Unitario!$A$4:$G$104,4,FALSE)</f>
        <v>unid.</v>
      </c>
      <c r="E78" s="63">
        <f>$D$5</f>
        <v>1</v>
      </c>
      <c r="F78" s="64">
        <f>VLOOKUP(A78,Preco.Unitario!$A$4:$G$104,7,FALSE)</f>
        <v>0</v>
      </c>
      <c r="G78" s="64">
        <f>E78*F78</f>
        <v>0</v>
      </c>
      <c r="H78" s="65"/>
      <c r="I78" s="65"/>
      <c r="J78" s="65"/>
      <c r="K78" s="65"/>
      <c r="L78" s="65"/>
      <c r="M78" s="65"/>
      <c r="N78" s="65"/>
      <c r="O78" s="65"/>
      <c r="P78" s="65"/>
      <c r="Q78" s="65"/>
      <c r="R78" s="65"/>
      <c r="S78" s="65"/>
      <c r="T78" s="65"/>
      <c r="U78" s="65"/>
      <c r="V78" s="65"/>
      <c r="W78" s="65"/>
      <c r="X78" s="65"/>
      <c r="Y78" s="65"/>
      <c r="Z78" s="66"/>
    </row>
    <row r="79" spans="1:26" ht="12.75" customHeight="1" x14ac:dyDescent="0.2">
      <c r="A79" s="217"/>
      <c r="B79" s="218"/>
      <c r="C79" s="457" t="s">
        <v>153</v>
      </c>
      <c r="D79" s="374"/>
      <c r="E79" s="374"/>
      <c r="F79" s="375"/>
      <c r="G79" s="219">
        <f>SUM(G74:G78)</f>
        <v>0</v>
      </c>
      <c r="H79" s="65"/>
      <c r="I79" s="65"/>
      <c r="J79" s="65"/>
      <c r="K79" s="65"/>
      <c r="L79" s="65"/>
      <c r="M79" s="65"/>
      <c r="N79" s="65"/>
      <c r="O79" s="65"/>
      <c r="P79" s="65"/>
      <c r="Q79" s="65"/>
      <c r="R79" s="65"/>
      <c r="S79" s="65"/>
      <c r="T79" s="65"/>
      <c r="U79" s="65"/>
      <c r="V79" s="65"/>
      <c r="W79" s="65"/>
      <c r="X79" s="65"/>
      <c r="Y79" s="65"/>
      <c r="Z79" s="66"/>
    </row>
    <row r="80" spans="1:26" ht="12.75" customHeight="1" x14ac:dyDescent="0.2">
      <c r="A80" s="220" t="str">
        <f>$A$3</f>
        <v>2.4.</v>
      </c>
      <c r="B80" s="221">
        <f>B72+1</f>
        <v>10</v>
      </c>
      <c r="C80" s="458" t="s">
        <v>246</v>
      </c>
      <c r="D80" s="413"/>
      <c r="E80" s="413"/>
      <c r="F80" s="413"/>
      <c r="G80" s="459"/>
      <c r="H80" s="99"/>
      <c r="I80" s="99"/>
      <c r="J80" s="99"/>
      <c r="K80" s="99"/>
      <c r="L80" s="99"/>
      <c r="M80" s="99"/>
      <c r="N80" s="99"/>
      <c r="O80" s="99"/>
      <c r="P80" s="99"/>
      <c r="Q80" s="99"/>
      <c r="R80" s="99"/>
      <c r="S80" s="99"/>
      <c r="T80" s="99"/>
      <c r="U80" s="99"/>
      <c r="V80" s="99"/>
      <c r="W80" s="99"/>
      <c r="X80" s="99"/>
      <c r="Y80" s="99"/>
      <c r="Z80" s="66"/>
    </row>
    <row r="81" spans="1:26" ht="12.75" customHeight="1" x14ac:dyDescent="0.2">
      <c r="A81" s="6" t="s">
        <v>1</v>
      </c>
      <c r="B81" s="6" t="s">
        <v>2</v>
      </c>
      <c r="C81" s="7" t="s">
        <v>3</v>
      </c>
      <c r="D81" s="8" t="s">
        <v>4</v>
      </c>
      <c r="E81" s="8" t="s">
        <v>146</v>
      </c>
      <c r="F81" s="9" t="s">
        <v>190</v>
      </c>
      <c r="G81" s="8" t="s">
        <v>147</v>
      </c>
      <c r="H81" s="99"/>
      <c r="I81" s="99"/>
      <c r="J81" s="99"/>
      <c r="K81" s="99"/>
      <c r="L81" s="99"/>
      <c r="M81" s="99"/>
      <c r="N81" s="99"/>
      <c r="O81" s="99"/>
      <c r="P81" s="99"/>
      <c r="Q81" s="99"/>
      <c r="R81" s="99"/>
      <c r="S81" s="99"/>
      <c r="T81" s="99"/>
      <c r="U81" s="99"/>
      <c r="V81" s="99"/>
      <c r="W81" s="99"/>
      <c r="X81" s="99"/>
      <c r="Y81" s="99"/>
      <c r="Z81" s="66"/>
    </row>
    <row r="82" spans="1:26" ht="12.75" customHeight="1" x14ac:dyDescent="0.2">
      <c r="A82" s="222">
        <v>1</v>
      </c>
      <c r="B82" s="153"/>
      <c r="C82" s="154" t="s">
        <v>191</v>
      </c>
      <c r="D82" s="223"/>
      <c r="E82" s="224"/>
      <c r="F82" s="225"/>
      <c r="G82" s="226"/>
      <c r="H82" s="99"/>
      <c r="I82" s="99"/>
      <c r="J82" s="99"/>
      <c r="K82" s="99"/>
      <c r="L82" s="99"/>
      <c r="M82" s="99"/>
      <c r="N82" s="99"/>
      <c r="O82" s="99"/>
      <c r="P82" s="99"/>
      <c r="Q82" s="99"/>
      <c r="R82" s="99"/>
      <c r="S82" s="99"/>
      <c r="T82" s="99"/>
      <c r="U82" s="99"/>
      <c r="V82" s="99"/>
      <c r="W82" s="99"/>
      <c r="X82" s="99"/>
      <c r="Y82" s="99"/>
      <c r="Z82" s="66"/>
    </row>
    <row r="83" spans="1:26" ht="12.75" customHeight="1" x14ac:dyDescent="0.2">
      <c r="A83" s="227">
        <v>70020004</v>
      </c>
      <c r="B83" s="61" t="str">
        <f>VLOOKUP(A83,Preco.Unitario!$A$4:$G$104,2,0)</f>
        <v>SABESP</v>
      </c>
      <c r="C83" s="228" t="str">
        <f>VLOOKUP(A83,Preco.Unitario!$A$4:$G$104,3,0)</f>
        <v xml:space="preserve">SINALIZAÇÃO DE TRÁFEGO </v>
      </c>
      <c r="D83" s="229" t="str">
        <f>VLOOKUP(A83,Preco.Unitario!$A$4:$G$104,4,0)</f>
        <v>m</v>
      </c>
      <c r="E83" s="230">
        <v>1</v>
      </c>
      <c r="F83" s="229">
        <f>VLOOKUP(A83,Preco.Unitario!$A$4:$G$104,7,0)</f>
        <v>0</v>
      </c>
      <c r="G83" s="226">
        <f>F83*E83</f>
        <v>0</v>
      </c>
      <c r="H83" s="99"/>
      <c r="I83" s="99"/>
      <c r="J83" s="99"/>
      <c r="K83" s="99"/>
      <c r="L83" s="99"/>
      <c r="M83" s="99"/>
      <c r="N83" s="99"/>
      <c r="O83" s="99"/>
      <c r="P83" s="99"/>
      <c r="Q83" s="99"/>
      <c r="R83" s="99"/>
      <c r="S83" s="99"/>
      <c r="T83" s="99"/>
      <c r="U83" s="99"/>
      <c r="V83" s="99"/>
      <c r="W83" s="99"/>
      <c r="X83" s="99"/>
      <c r="Y83" s="99"/>
      <c r="Z83" s="66"/>
    </row>
    <row r="84" spans="1:26" ht="12.75" customHeight="1" x14ac:dyDescent="0.2">
      <c r="A84" s="222">
        <v>2</v>
      </c>
      <c r="B84" s="153"/>
      <c r="C84" s="231" t="s">
        <v>247</v>
      </c>
      <c r="D84" s="223"/>
      <c r="E84" s="224"/>
      <c r="F84" s="225"/>
      <c r="G84" s="226"/>
      <c r="H84" s="99"/>
      <c r="I84" s="99"/>
      <c r="J84" s="99"/>
      <c r="K84" s="99"/>
      <c r="L84" s="99"/>
      <c r="M84" s="99"/>
      <c r="N84" s="99"/>
      <c r="O84" s="99"/>
      <c r="P84" s="99"/>
      <c r="Q84" s="99"/>
      <c r="R84" s="99"/>
      <c r="S84" s="99"/>
      <c r="T84" s="99"/>
      <c r="U84" s="99"/>
      <c r="V84" s="99"/>
      <c r="W84" s="99"/>
      <c r="X84" s="99"/>
      <c r="Y84" s="99"/>
      <c r="Z84" s="66"/>
    </row>
    <row r="85" spans="1:26" ht="12.75" customHeight="1" x14ac:dyDescent="0.2">
      <c r="A85" s="227">
        <v>70180008</v>
      </c>
      <c r="B85" s="61" t="str">
        <f>VLOOKUP(A85,Preco.Unitario!$A$4:$G$104,2,0)</f>
        <v>SABESP</v>
      </c>
      <c r="C85" s="228" t="str">
        <f>VLOOKUP(A85,Preco.Unitario!$A$4:$G$104,3,0)</f>
        <v>DESCOBRIMENTO E NIVELAMENTO DE PV, PI, TL</v>
      </c>
      <c r="D85" s="229" t="str">
        <f>VLOOKUP(A85,Preco.Unitario!$A$4:$G$104,4,0)</f>
        <v>un</v>
      </c>
      <c r="E85" s="230">
        <v>1</v>
      </c>
      <c r="F85" s="229">
        <f>VLOOKUP(A85,Preco.Unitario!$A$4:$G$104,7,0)</f>
        <v>0</v>
      </c>
      <c r="G85" s="226">
        <f>F85*E85</f>
        <v>0</v>
      </c>
      <c r="H85" s="99"/>
      <c r="I85" s="99"/>
      <c r="J85" s="99"/>
      <c r="K85" s="99"/>
      <c r="L85" s="99"/>
      <c r="M85" s="99"/>
      <c r="N85" s="99"/>
      <c r="O85" s="99"/>
      <c r="P85" s="99"/>
      <c r="Q85" s="99"/>
      <c r="R85" s="99"/>
      <c r="S85" s="99"/>
      <c r="T85" s="99"/>
      <c r="U85" s="99"/>
      <c r="V85" s="99"/>
      <c r="W85" s="99"/>
      <c r="X85" s="99"/>
      <c r="Y85" s="99"/>
      <c r="Z85" s="66"/>
    </row>
    <row r="86" spans="1:26" ht="12.75" customHeight="1" x14ac:dyDescent="0.2">
      <c r="A86" s="222">
        <v>3</v>
      </c>
      <c r="B86" s="153"/>
      <c r="C86" s="231" t="s">
        <v>152</v>
      </c>
      <c r="D86" s="223"/>
      <c r="E86" s="224"/>
      <c r="F86" s="225"/>
      <c r="G86" s="226"/>
      <c r="H86" s="99"/>
      <c r="I86" s="99"/>
      <c r="J86" s="99"/>
      <c r="K86" s="99"/>
      <c r="L86" s="99"/>
      <c r="M86" s="99"/>
      <c r="N86" s="99"/>
      <c r="O86" s="99"/>
      <c r="P86" s="99"/>
      <c r="Q86" s="99"/>
      <c r="R86" s="99"/>
      <c r="S86" s="99"/>
      <c r="T86" s="99"/>
      <c r="U86" s="99"/>
      <c r="V86" s="99"/>
      <c r="W86" s="99"/>
      <c r="X86" s="99"/>
      <c r="Y86" s="99"/>
      <c r="Z86" s="66"/>
    </row>
    <row r="87" spans="1:26" ht="12.75" customHeight="1" x14ac:dyDescent="0.2">
      <c r="A87" s="227">
        <v>70010007</v>
      </c>
      <c r="B87" s="61" t="str">
        <f>VLOOKUP(A87,Preco.Unitario!$A$4:$G$104,2,0)</f>
        <v>SABESP</v>
      </c>
      <c r="C87" s="232" t="str">
        <f>VLOOKUP(A87,Preco.Unitario!$A$4:$G$104,3,0)</f>
        <v>CADASTRO DE LIGAÇÕES</v>
      </c>
      <c r="D87" s="229" t="str">
        <f>VLOOKUP(A87,Preco.Unitario!$A$4:$G$104,4,0)</f>
        <v>unid.</v>
      </c>
      <c r="E87" s="63">
        <v>1</v>
      </c>
      <c r="F87" s="229">
        <f>VLOOKUP(A87,Preco.Unitario!$A$4:$G$104,7,0)</f>
        <v>0</v>
      </c>
      <c r="G87" s="64">
        <f>F87*E87</f>
        <v>0</v>
      </c>
      <c r="H87" s="99"/>
      <c r="I87" s="99"/>
      <c r="J87" s="99"/>
      <c r="K87" s="99"/>
      <c r="L87" s="99"/>
      <c r="M87" s="99"/>
      <c r="N87" s="99"/>
      <c r="O87" s="99"/>
      <c r="P87" s="99"/>
      <c r="Q87" s="99"/>
      <c r="R87" s="99"/>
      <c r="S87" s="99"/>
      <c r="T87" s="99"/>
      <c r="U87" s="99"/>
      <c r="V87" s="99"/>
      <c r="W87" s="99"/>
      <c r="X87" s="99"/>
      <c r="Y87" s="99"/>
      <c r="Z87" s="66"/>
    </row>
    <row r="88" spans="1:26" ht="12.75" customHeight="1" x14ac:dyDescent="0.2">
      <c r="A88" s="233"/>
      <c r="B88" s="165"/>
      <c r="C88" s="436" t="s">
        <v>153</v>
      </c>
      <c r="D88" s="377"/>
      <c r="E88" s="377"/>
      <c r="F88" s="377"/>
      <c r="G88" s="234">
        <f>SUM(G82:G87)</f>
        <v>0</v>
      </c>
      <c r="H88" s="99"/>
      <c r="I88" s="99"/>
      <c r="J88" s="99"/>
      <c r="K88" s="99"/>
      <c r="L88" s="99"/>
      <c r="M88" s="99"/>
      <c r="N88" s="99"/>
      <c r="O88" s="99"/>
      <c r="P88" s="99"/>
      <c r="Q88" s="99"/>
      <c r="R88" s="99"/>
      <c r="S88" s="99"/>
      <c r="T88" s="99"/>
      <c r="U88" s="99"/>
      <c r="V88" s="99"/>
      <c r="W88" s="99"/>
      <c r="X88" s="99"/>
      <c r="Y88" s="99"/>
      <c r="Z88" s="66"/>
    </row>
    <row r="89" spans="1:26" ht="12.75" customHeight="1" x14ac:dyDescent="0.2">
      <c r="A89" s="118"/>
      <c r="B89" s="118"/>
      <c r="C89" s="99"/>
      <c r="D89" s="119"/>
      <c r="E89" s="99"/>
      <c r="F89" s="99"/>
      <c r="G89" s="99"/>
      <c r="H89" s="99"/>
      <c r="I89" s="99"/>
      <c r="J89" s="99"/>
      <c r="K89" s="99"/>
      <c r="L89" s="99"/>
      <c r="M89" s="99"/>
      <c r="N89" s="99"/>
      <c r="O89" s="99"/>
      <c r="P89" s="99"/>
      <c r="Q89" s="99"/>
      <c r="R89" s="99"/>
      <c r="S89" s="99"/>
      <c r="T89" s="99"/>
      <c r="U89" s="99"/>
      <c r="V89" s="99"/>
      <c r="W89" s="99"/>
      <c r="X89" s="99"/>
      <c r="Y89" s="99"/>
      <c r="Z89" s="66"/>
    </row>
    <row r="90" spans="1:26" ht="12.75" customHeight="1" x14ac:dyDescent="0.2">
      <c r="A90" s="118"/>
      <c r="B90" s="118"/>
      <c r="C90" s="99"/>
      <c r="D90" s="119"/>
      <c r="E90" s="99"/>
      <c r="F90" s="99"/>
      <c r="G90" s="99"/>
      <c r="H90" s="99"/>
      <c r="I90" s="99"/>
      <c r="J90" s="99"/>
      <c r="K90" s="99"/>
      <c r="L90" s="99"/>
      <c r="M90" s="99"/>
      <c r="N90" s="99"/>
      <c r="O90" s="99"/>
      <c r="P90" s="99"/>
      <c r="Q90" s="99"/>
      <c r="R90" s="99"/>
      <c r="S90" s="99"/>
      <c r="T90" s="99"/>
      <c r="U90" s="99"/>
      <c r="V90" s="99"/>
      <c r="W90" s="99"/>
      <c r="X90" s="99"/>
      <c r="Y90" s="99"/>
      <c r="Z90" s="66"/>
    </row>
    <row r="91" spans="1:26" ht="12.75" customHeight="1" x14ac:dyDescent="0.2">
      <c r="A91" s="118"/>
      <c r="B91" s="118"/>
      <c r="C91" s="99"/>
      <c r="D91" s="119"/>
      <c r="E91" s="99"/>
      <c r="F91" s="99"/>
      <c r="G91" s="99"/>
      <c r="H91" s="99"/>
      <c r="I91" s="99"/>
      <c r="J91" s="99"/>
      <c r="K91" s="99"/>
      <c r="L91" s="99"/>
      <c r="M91" s="99"/>
      <c r="N91" s="99"/>
      <c r="O91" s="99"/>
      <c r="P91" s="99"/>
      <c r="Q91" s="99"/>
      <c r="R91" s="99"/>
      <c r="S91" s="99"/>
      <c r="T91" s="99"/>
      <c r="U91" s="99"/>
      <c r="V91" s="99"/>
      <c r="W91" s="99"/>
      <c r="X91" s="99"/>
      <c r="Y91" s="99"/>
      <c r="Z91" s="66"/>
    </row>
    <row r="92" spans="1:26" ht="12.75" customHeight="1" x14ac:dyDescent="0.2">
      <c r="A92" s="118"/>
      <c r="B92" s="118"/>
      <c r="C92" s="99"/>
      <c r="D92" s="119"/>
      <c r="E92" s="99"/>
      <c r="F92" s="99"/>
      <c r="G92" s="99"/>
      <c r="H92" s="99"/>
      <c r="I92" s="99"/>
      <c r="J92" s="99"/>
      <c r="K92" s="99"/>
      <c r="L92" s="99"/>
      <c r="M92" s="99"/>
      <c r="N92" s="99"/>
      <c r="O92" s="99"/>
      <c r="P92" s="99"/>
      <c r="Q92" s="99"/>
      <c r="R92" s="99"/>
      <c r="S92" s="99"/>
      <c r="T92" s="99"/>
      <c r="U92" s="99"/>
      <c r="V92" s="99"/>
      <c r="W92" s="99"/>
      <c r="X92" s="99"/>
      <c r="Y92" s="99"/>
      <c r="Z92" s="66"/>
    </row>
    <row r="93" spans="1:26" ht="12.75" customHeight="1" x14ac:dyDescent="0.2">
      <c r="A93" s="118"/>
      <c r="B93" s="118"/>
      <c r="C93" s="99"/>
      <c r="D93" s="119"/>
      <c r="E93" s="99"/>
      <c r="F93" s="99"/>
      <c r="G93" s="99"/>
      <c r="H93" s="99"/>
      <c r="I93" s="99"/>
      <c r="J93" s="99"/>
      <c r="K93" s="99"/>
      <c r="L93" s="99"/>
      <c r="M93" s="99"/>
      <c r="N93" s="99"/>
      <c r="O93" s="99"/>
      <c r="P93" s="99"/>
      <c r="Q93" s="99"/>
      <c r="R93" s="99"/>
      <c r="S93" s="99"/>
      <c r="T93" s="99"/>
      <c r="U93" s="99"/>
      <c r="V93" s="99"/>
      <c r="W93" s="99"/>
      <c r="X93" s="99"/>
      <c r="Y93" s="99"/>
      <c r="Z93" s="66"/>
    </row>
    <row r="94" spans="1:26" ht="12.75" customHeight="1" x14ac:dyDescent="0.2">
      <c r="A94" s="118"/>
      <c r="B94" s="118"/>
      <c r="C94" s="99"/>
      <c r="D94" s="119"/>
      <c r="E94" s="99"/>
      <c r="F94" s="99"/>
      <c r="G94" s="99"/>
      <c r="H94" s="99"/>
      <c r="I94" s="99"/>
      <c r="J94" s="99"/>
      <c r="K94" s="99"/>
      <c r="L94" s="99"/>
      <c r="M94" s="99"/>
      <c r="N94" s="99"/>
      <c r="O94" s="99"/>
      <c r="P94" s="99"/>
      <c r="Q94" s="99"/>
      <c r="R94" s="99"/>
      <c r="S94" s="99"/>
      <c r="T94" s="99"/>
      <c r="U94" s="99"/>
      <c r="V94" s="99"/>
      <c r="W94" s="99"/>
      <c r="X94" s="99"/>
      <c r="Y94" s="99"/>
      <c r="Z94" s="66"/>
    </row>
    <row r="95" spans="1:26" ht="12.75" customHeight="1" x14ac:dyDescent="0.2">
      <c r="A95" s="118"/>
      <c r="B95" s="118"/>
      <c r="C95" s="99"/>
      <c r="D95" s="119"/>
      <c r="E95" s="99"/>
      <c r="F95" s="99"/>
      <c r="G95" s="99"/>
      <c r="H95" s="99"/>
      <c r="I95" s="99"/>
      <c r="J95" s="99"/>
      <c r="K95" s="99"/>
      <c r="L95" s="99"/>
      <c r="M95" s="99"/>
      <c r="N95" s="99"/>
      <c r="O95" s="99"/>
      <c r="P95" s="99"/>
      <c r="Q95" s="99"/>
      <c r="R95" s="99"/>
      <c r="S95" s="99"/>
      <c r="T95" s="99"/>
      <c r="U95" s="99"/>
      <c r="V95" s="99"/>
      <c r="W95" s="99"/>
      <c r="X95" s="99"/>
      <c r="Y95" s="99"/>
      <c r="Z95" s="66"/>
    </row>
    <row r="96" spans="1:26" ht="12.75" customHeight="1" x14ac:dyDescent="0.2">
      <c r="A96" s="118"/>
      <c r="B96" s="118"/>
      <c r="C96" s="99"/>
      <c r="D96" s="119"/>
      <c r="E96" s="99"/>
      <c r="F96" s="99"/>
      <c r="G96" s="99"/>
      <c r="H96" s="99"/>
      <c r="I96" s="99"/>
      <c r="J96" s="99"/>
      <c r="K96" s="99"/>
      <c r="L96" s="99"/>
      <c r="M96" s="99"/>
      <c r="N96" s="99"/>
      <c r="O96" s="99"/>
      <c r="P96" s="99"/>
      <c r="Q96" s="99"/>
      <c r="R96" s="99"/>
      <c r="S96" s="99"/>
      <c r="T96" s="99"/>
      <c r="U96" s="99"/>
      <c r="V96" s="99"/>
      <c r="W96" s="99"/>
      <c r="X96" s="99"/>
      <c r="Y96" s="99"/>
      <c r="Z96" s="66"/>
    </row>
    <row r="97" spans="1:26" ht="12.75" customHeight="1" x14ac:dyDescent="0.2">
      <c r="A97" s="118"/>
      <c r="B97" s="118"/>
      <c r="C97" s="99"/>
      <c r="D97" s="119"/>
      <c r="E97" s="99"/>
      <c r="F97" s="99"/>
      <c r="G97" s="99"/>
      <c r="H97" s="99"/>
      <c r="I97" s="99"/>
      <c r="J97" s="99"/>
      <c r="K97" s="99"/>
      <c r="L97" s="99"/>
      <c r="M97" s="99"/>
      <c r="N97" s="99"/>
      <c r="O97" s="99"/>
      <c r="P97" s="99"/>
      <c r="Q97" s="99"/>
      <c r="R97" s="99"/>
      <c r="S97" s="99"/>
      <c r="T97" s="99"/>
      <c r="U97" s="99"/>
      <c r="V97" s="99"/>
      <c r="W97" s="99"/>
      <c r="X97" s="99"/>
      <c r="Y97" s="99"/>
      <c r="Z97" s="66"/>
    </row>
    <row r="98" spans="1:26" ht="12.75" customHeight="1" x14ac:dyDescent="0.2">
      <c r="A98" s="118"/>
      <c r="B98" s="118"/>
      <c r="C98" s="99"/>
      <c r="D98" s="119"/>
      <c r="E98" s="99"/>
      <c r="F98" s="99"/>
      <c r="G98" s="99"/>
      <c r="H98" s="99"/>
      <c r="I98" s="99"/>
      <c r="J98" s="99"/>
      <c r="K98" s="99"/>
      <c r="L98" s="99"/>
      <c r="M98" s="99"/>
      <c r="N98" s="99"/>
      <c r="O98" s="99"/>
      <c r="P98" s="99"/>
      <c r="Q98" s="99"/>
      <c r="R98" s="99"/>
      <c r="S98" s="99"/>
      <c r="T98" s="99"/>
      <c r="U98" s="99"/>
      <c r="V98" s="99"/>
      <c r="W98" s="99"/>
      <c r="X98" s="99"/>
      <c r="Y98" s="99"/>
      <c r="Z98" s="66"/>
    </row>
    <row r="99" spans="1:26" ht="12.75" customHeight="1" x14ac:dyDescent="0.2">
      <c r="A99" s="118"/>
      <c r="B99" s="118"/>
      <c r="C99" s="99"/>
      <c r="D99" s="119"/>
      <c r="E99" s="99"/>
      <c r="F99" s="99"/>
      <c r="G99" s="99"/>
      <c r="H99" s="99"/>
      <c r="I99" s="99"/>
      <c r="J99" s="99"/>
      <c r="K99" s="99"/>
      <c r="L99" s="99"/>
      <c r="M99" s="99"/>
      <c r="N99" s="99"/>
      <c r="O99" s="99"/>
      <c r="P99" s="99"/>
      <c r="Q99" s="99"/>
      <c r="R99" s="99"/>
      <c r="S99" s="99"/>
      <c r="T99" s="99"/>
      <c r="U99" s="99"/>
      <c r="V99" s="99"/>
      <c r="W99" s="99"/>
      <c r="X99" s="99"/>
      <c r="Y99" s="99"/>
      <c r="Z99" s="66"/>
    </row>
    <row r="100" spans="1:26" ht="12.75" customHeight="1" x14ac:dyDescent="0.2">
      <c r="A100" s="118"/>
      <c r="B100" s="118"/>
      <c r="C100" s="99"/>
      <c r="D100" s="119"/>
      <c r="E100" s="99"/>
      <c r="F100" s="99"/>
      <c r="G100" s="99"/>
      <c r="H100" s="99"/>
      <c r="I100" s="99"/>
      <c r="J100" s="99"/>
      <c r="K100" s="99"/>
      <c r="L100" s="99"/>
      <c r="M100" s="99"/>
      <c r="N100" s="99"/>
      <c r="O100" s="99"/>
      <c r="P100" s="99"/>
      <c r="Q100" s="99"/>
      <c r="R100" s="99"/>
      <c r="S100" s="99"/>
      <c r="T100" s="99"/>
      <c r="U100" s="99"/>
      <c r="V100" s="99"/>
      <c r="W100" s="99"/>
      <c r="X100" s="99"/>
      <c r="Y100" s="99"/>
      <c r="Z100" s="66"/>
    </row>
    <row r="101" spans="1:26" ht="12.75" customHeight="1" x14ac:dyDescent="0.2">
      <c r="A101" s="118"/>
      <c r="B101" s="118"/>
      <c r="C101" s="99"/>
      <c r="D101" s="119"/>
      <c r="E101" s="99"/>
      <c r="F101" s="99"/>
      <c r="G101" s="99"/>
      <c r="H101" s="99"/>
      <c r="I101" s="99"/>
      <c r="J101" s="99"/>
      <c r="K101" s="99"/>
      <c r="L101" s="99"/>
      <c r="M101" s="99"/>
      <c r="N101" s="99"/>
      <c r="O101" s="99"/>
      <c r="P101" s="99"/>
      <c r="Q101" s="99"/>
      <c r="R101" s="99"/>
      <c r="S101" s="99"/>
      <c r="T101" s="99"/>
      <c r="U101" s="99"/>
      <c r="V101" s="99"/>
      <c r="W101" s="99"/>
      <c r="X101" s="99"/>
      <c r="Y101" s="99"/>
      <c r="Z101" s="66"/>
    </row>
    <row r="102" spans="1:26" ht="12.75" customHeight="1" x14ac:dyDescent="0.2">
      <c r="A102" s="118"/>
      <c r="B102" s="118"/>
      <c r="C102" s="99"/>
      <c r="D102" s="119"/>
      <c r="E102" s="99"/>
      <c r="F102" s="99"/>
      <c r="G102" s="99"/>
      <c r="H102" s="99"/>
      <c r="I102" s="99"/>
      <c r="J102" s="99"/>
      <c r="K102" s="99"/>
      <c r="L102" s="99"/>
      <c r="M102" s="99"/>
      <c r="N102" s="99"/>
      <c r="O102" s="99"/>
      <c r="P102" s="99"/>
      <c r="Q102" s="99"/>
      <c r="R102" s="99"/>
      <c r="S102" s="99"/>
      <c r="T102" s="99"/>
      <c r="U102" s="99"/>
      <c r="V102" s="99"/>
      <c r="W102" s="99"/>
      <c r="X102" s="99"/>
      <c r="Y102" s="99"/>
      <c r="Z102" s="66"/>
    </row>
    <row r="103" spans="1:26" ht="12.75" customHeight="1" x14ac:dyDescent="0.2">
      <c r="A103" s="118"/>
      <c r="B103" s="118"/>
      <c r="C103" s="99"/>
      <c r="D103" s="119"/>
      <c r="E103" s="99"/>
      <c r="F103" s="99"/>
      <c r="G103" s="99"/>
      <c r="H103" s="99"/>
      <c r="I103" s="99"/>
      <c r="J103" s="99"/>
      <c r="K103" s="99"/>
      <c r="L103" s="99"/>
      <c r="M103" s="99"/>
      <c r="N103" s="99"/>
      <c r="O103" s="99"/>
      <c r="P103" s="99"/>
      <c r="Q103" s="99"/>
      <c r="R103" s="99"/>
      <c r="S103" s="99"/>
      <c r="T103" s="99"/>
      <c r="U103" s="99"/>
      <c r="V103" s="99"/>
      <c r="W103" s="99"/>
      <c r="X103" s="99"/>
      <c r="Y103" s="99"/>
      <c r="Z103" s="66"/>
    </row>
    <row r="104" spans="1:26" ht="12.75" customHeight="1" x14ac:dyDescent="0.2">
      <c r="A104" s="118"/>
      <c r="B104" s="118"/>
      <c r="C104" s="99"/>
      <c r="D104" s="119"/>
      <c r="E104" s="99"/>
      <c r="F104" s="99"/>
      <c r="G104" s="99"/>
      <c r="H104" s="99"/>
      <c r="I104" s="99"/>
      <c r="J104" s="99"/>
      <c r="K104" s="99"/>
      <c r="L104" s="99"/>
      <c r="M104" s="99"/>
      <c r="N104" s="99"/>
      <c r="O104" s="99"/>
      <c r="P104" s="99"/>
      <c r="Q104" s="99"/>
      <c r="R104" s="99"/>
      <c r="S104" s="99"/>
      <c r="T104" s="99"/>
      <c r="U104" s="99"/>
      <c r="V104" s="99"/>
      <c r="W104" s="99"/>
      <c r="X104" s="99"/>
      <c r="Y104" s="99"/>
      <c r="Z104" s="66"/>
    </row>
    <row r="105" spans="1:26" ht="12.75" customHeight="1" x14ac:dyDescent="0.2">
      <c r="A105" s="118"/>
      <c r="B105" s="118"/>
      <c r="C105" s="99"/>
      <c r="D105" s="119"/>
      <c r="E105" s="99"/>
      <c r="F105" s="99"/>
      <c r="G105" s="99"/>
      <c r="H105" s="99"/>
      <c r="I105" s="99"/>
      <c r="J105" s="99"/>
      <c r="K105" s="99"/>
      <c r="L105" s="99"/>
      <c r="M105" s="99"/>
      <c r="N105" s="99"/>
      <c r="O105" s="99"/>
      <c r="P105" s="99"/>
      <c r="Q105" s="99"/>
      <c r="R105" s="99"/>
      <c r="S105" s="99"/>
      <c r="T105" s="99"/>
      <c r="U105" s="99"/>
      <c r="V105" s="99"/>
      <c r="W105" s="99"/>
      <c r="X105" s="99"/>
      <c r="Y105" s="99"/>
      <c r="Z105" s="66"/>
    </row>
    <row r="106" spans="1:26" ht="12.75" customHeight="1" x14ac:dyDescent="0.2">
      <c r="A106" s="118"/>
      <c r="B106" s="118"/>
      <c r="C106" s="99"/>
      <c r="D106" s="119"/>
      <c r="E106" s="99"/>
      <c r="F106" s="99"/>
      <c r="G106" s="99"/>
      <c r="H106" s="99"/>
      <c r="I106" s="99"/>
      <c r="J106" s="99"/>
      <c r="K106" s="99"/>
      <c r="L106" s="99"/>
      <c r="M106" s="99"/>
      <c r="N106" s="99"/>
      <c r="O106" s="99"/>
      <c r="P106" s="99"/>
      <c r="Q106" s="99"/>
      <c r="R106" s="99"/>
      <c r="S106" s="99"/>
      <c r="T106" s="99"/>
      <c r="U106" s="99"/>
      <c r="V106" s="99"/>
      <c r="W106" s="99"/>
      <c r="X106" s="99"/>
      <c r="Y106" s="99"/>
      <c r="Z106" s="66"/>
    </row>
    <row r="107" spans="1:26" ht="12.75" customHeight="1" x14ac:dyDescent="0.2">
      <c r="A107" s="118"/>
      <c r="B107" s="118"/>
      <c r="C107" s="99"/>
      <c r="D107" s="119"/>
      <c r="E107" s="99"/>
      <c r="F107" s="99"/>
      <c r="G107" s="99"/>
      <c r="H107" s="99"/>
      <c r="I107" s="99"/>
      <c r="J107" s="99"/>
      <c r="K107" s="99"/>
      <c r="L107" s="99"/>
      <c r="M107" s="99"/>
      <c r="N107" s="99"/>
      <c r="O107" s="99"/>
      <c r="P107" s="99"/>
      <c r="Q107" s="99"/>
      <c r="R107" s="99"/>
      <c r="S107" s="99"/>
      <c r="T107" s="99"/>
      <c r="U107" s="99"/>
      <c r="V107" s="99"/>
      <c r="W107" s="99"/>
      <c r="X107" s="99"/>
      <c r="Y107" s="99"/>
      <c r="Z107" s="66"/>
    </row>
    <row r="108" spans="1:26" ht="12.75" customHeight="1" x14ac:dyDescent="0.2">
      <c r="A108" s="118"/>
      <c r="B108" s="118"/>
      <c r="C108" s="99"/>
      <c r="D108" s="119"/>
      <c r="E108" s="99"/>
      <c r="F108" s="99"/>
      <c r="G108" s="99"/>
      <c r="H108" s="99"/>
      <c r="I108" s="99"/>
      <c r="J108" s="99"/>
      <c r="K108" s="99"/>
      <c r="L108" s="99"/>
      <c r="M108" s="99"/>
      <c r="N108" s="99"/>
      <c r="O108" s="99"/>
      <c r="P108" s="99"/>
      <c r="Q108" s="99"/>
      <c r="R108" s="99"/>
      <c r="S108" s="99"/>
      <c r="T108" s="99"/>
      <c r="U108" s="99"/>
      <c r="V108" s="99"/>
      <c r="W108" s="99"/>
      <c r="X108" s="99"/>
      <c r="Y108" s="99"/>
      <c r="Z108" s="66"/>
    </row>
    <row r="109" spans="1:26" ht="12.75" customHeight="1" x14ac:dyDescent="0.2">
      <c r="A109" s="118"/>
      <c r="B109" s="118"/>
      <c r="C109" s="99"/>
      <c r="D109" s="119"/>
      <c r="E109" s="99"/>
      <c r="F109" s="99"/>
      <c r="G109" s="99"/>
      <c r="H109" s="99"/>
      <c r="I109" s="99"/>
      <c r="J109" s="99"/>
      <c r="K109" s="99"/>
      <c r="L109" s="99"/>
      <c r="M109" s="99"/>
      <c r="N109" s="99"/>
      <c r="O109" s="99"/>
      <c r="P109" s="99"/>
      <c r="Q109" s="99"/>
      <c r="R109" s="99"/>
      <c r="S109" s="99"/>
      <c r="T109" s="99"/>
      <c r="U109" s="99"/>
      <c r="V109" s="99"/>
      <c r="W109" s="99"/>
      <c r="X109" s="99"/>
      <c r="Y109" s="99"/>
      <c r="Z109" s="66"/>
    </row>
    <row r="110" spans="1:26" ht="12.75" customHeight="1" x14ac:dyDescent="0.2">
      <c r="A110" s="118"/>
      <c r="B110" s="118"/>
      <c r="C110" s="99"/>
      <c r="D110" s="119"/>
      <c r="E110" s="99"/>
      <c r="F110" s="99"/>
      <c r="G110" s="99"/>
      <c r="H110" s="99"/>
      <c r="I110" s="99"/>
      <c r="J110" s="99"/>
      <c r="K110" s="99"/>
      <c r="L110" s="99"/>
      <c r="M110" s="99"/>
      <c r="N110" s="99"/>
      <c r="O110" s="99"/>
      <c r="P110" s="99"/>
      <c r="Q110" s="99"/>
      <c r="R110" s="99"/>
      <c r="S110" s="99"/>
      <c r="T110" s="99"/>
      <c r="U110" s="99"/>
      <c r="V110" s="99"/>
      <c r="W110" s="99"/>
      <c r="X110" s="99"/>
      <c r="Y110" s="99"/>
      <c r="Z110" s="66"/>
    </row>
    <row r="111" spans="1:26" ht="12.75" customHeight="1" x14ac:dyDescent="0.2">
      <c r="A111" s="118"/>
      <c r="B111" s="118"/>
      <c r="C111" s="99"/>
      <c r="D111" s="119"/>
      <c r="E111" s="99"/>
      <c r="F111" s="99"/>
      <c r="G111" s="99"/>
      <c r="H111" s="99"/>
      <c r="I111" s="99"/>
      <c r="J111" s="99"/>
      <c r="K111" s="99"/>
      <c r="L111" s="99"/>
      <c r="M111" s="99"/>
      <c r="N111" s="99"/>
      <c r="O111" s="99"/>
      <c r="P111" s="99"/>
      <c r="Q111" s="99"/>
      <c r="R111" s="99"/>
      <c r="S111" s="99"/>
      <c r="T111" s="99"/>
      <c r="U111" s="99"/>
      <c r="V111" s="99"/>
      <c r="W111" s="99"/>
      <c r="X111" s="99"/>
      <c r="Y111" s="99"/>
      <c r="Z111" s="66"/>
    </row>
    <row r="112" spans="1:26" ht="12.75" customHeight="1" x14ac:dyDescent="0.2">
      <c r="A112" s="118"/>
      <c r="B112" s="118"/>
      <c r="C112" s="99"/>
      <c r="D112" s="119"/>
      <c r="E112" s="99"/>
      <c r="F112" s="99"/>
      <c r="G112" s="99"/>
      <c r="H112" s="99"/>
      <c r="I112" s="99"/>
      <c r="J112" s="99"/>
      <c r="K112" s="99"/>
      <c r="L112" s="99"/>
      <c r="M112" s="99"/>
      <c r="N112" s="99"/>
      <c r="O112" s="99"/>
      <c r="P112" s="99"/>
      <c r="Q112" s="99"/>
      <c r="R112" s="99"/>
      <c r="S112" s="99"/>
      <c r="T112" s="99"/>
      <c r="U112" s="99"/>
      <c r="V112" s="99"/>
      <c r="W112" s="99"/>
      <c r="X112" s="99"/>
      <c r="Y112" s="99"/>
      <c r="Z112" s="66"/>
    </row>
    <row r="113" spans="1:26" ht="12.75" customHeight="1" x14ac:dyDescent="0.2">
      <c r="A113" s="118"/>
      <c r="B113" s="118"/>
      <c r="C113" s="99"/>
      <c r="D113" s="119"/>
      <c r="E113" s="99"/>
      <c r="F113" s="99"/>
      <c r="G113" s="99"/>
      <c r="H113" s="99"/>
      <c r="I113" s="99"/>
      <c r="J113" s="99"/>
      <c r="K113" s="99"/>
      <c r="L113" s="99"/>
      <c r="M113" s="99"/>
      <c r="N113" s="99"/>
      <c r="O113" s="99"/>
      <c r="P113" s="99"/>
      <c r="Q113" s="99"/>
      <c r="R113" s="99"/>
      <c r="S113" s="99"/>
      <c r="T113" s="99"/>
      <c r="U113" s="99"/>
      <c r="V113" s="99"/>
      <c r="W113" s="99"/>
      <c r="X113" s="99"/>
      <c r="Y113" s="99"/>
      <c r="Z113" s="66"/>
    </row>
    <row r="114" spans="1:26" ht="12.75" customHeight="1" x14ac:dyDescent="0.2">
      <c r="A114" s="118"/>
      <c r="B114" s="118"/>
      <c r="C114" s="99"/>
      <c r="D114" s="119"/>
      <c r="E114" s="99"/>
      <c r="F114" s="99"/>
      <c r="G114" s="99"/>
      <c r="H114" s="99"/>
      <c r="I114" s="99"/>
      <c r="J114" s="99"/>
      <c r="K114" s="99"/>
      <c r="L114" s="99"/>
      <c r="M114" s="99"/>
      <c r="N114" s="99"/>
      <c r="O114" s="99"/>
      <c r="P114" s="99"/>
      <c r="Q114" s="99"/>
      <c r="R114" s="99"/>
      <c r="S114" s="99"/>
      <c r="T114" s="99"/>
      <c r="U114" s="99"/>
      <c r="V114" s="99"/>
      <c r="W114" s="99"/>
      <c r="X114" s="99"/>
      <c r="Y114" s="99"/>
      <c r="Z114" s="66"/>
    </row>
    <row r="115" spans="1:26" ht="12.75" customHeight="1" x14ac:dyDescent="0.2">
      <c r="A115" s="118"/>
      <c r="B115" s="118"/>
      <c r="C115" s="99"/>
      <c r="D115" s="119"/>
      <c r="E115" s="99"/>
      <c r="F115" s="99"/>
      <c r="G115" s="99"/>
      <c r="H115" s="99"/>
      <c r="I115" s="99"/>
      <c r="J115" s="99"/>
      <c r="K115" s="99"/>
      <c r="L115" s="99"/>
      <c r="M115" s="99"/>
      <c r="N115" s="99"/>
      <c r="O115" s="99"/>
      <c r="P115" s="99"/>
      <c r="Q115" s="99"/>
      <c r="R115" s="99"/>
      <c r="S115" s="99"/>
      <c r="T115" s="99"/>
      <c r="U115" s="99"/>
      <c r="V115" s="99"/>
      <c r="W115" s="99"/>
      <c r="X115" s="99"/>
      <c r="Y115" s="99"/>
      <c r="Z115" s="66"/>
    </row>
    <row r="116" spans="1:26" ht="12.75" customHeight="1" x14ac:dyDescent="0.2">
      <c r="A116" s="118"/>
      <c r="B116" s="118"/>
      <c r="C116" s="99"/>
      <c r="D116" s="119"/>
      <c r="E116" s="99"/>
      <c r="F116" s="99"/>
      <c r="G116" s="99"/>
      <c r="H116" s="99"/>
      <c r="I116" s="99"/>
      <c r="J116" s="99"/>
      <c r="K116" s="99"/>
      <c r="L116" s="99"/>
      <c r="M116" s="99"/>
      <c r="N116" s="99"/>
      <c r="O116" s="99"/>
      <c r="P116" s="99"/>
      <c r="Q116" s="99"/>
      <c r="R116" s="99"/>
      <c r="S116" s="99"/>
      <c r="T116" s="99"/>
      <c r="U116" s="99"/>
      <c r="V116" s="99"/>
      <c r="W116" s="99"/>
      <c r="X116" s="99"/>
      <c r="Y116" s="99"/>
      <c r="Z116" s="66"/>
    </row>
    <row r="117" spans="1:26" ht="12.75" customHeight="1" x14ac:dyDescent="0.2">
      <c r="A117" s="118"/>
      <c r="B117" s="118"/>
      <c r="C117" s="99"/>
      <c r="D117" s="119"/>
      <c r="E117" s="99"/>
      <c r="F117" s="99"/>
      <c r="G117" s="99"/>
      <c r="H117" s="99"/>
      <c r="I117" s="99"/>
      <c r="J117" s="99"/>
      <c r="K117" s="99"/>
      <c r="L117" s="99"/>
      <c r="M117" s="99"/>
      <c r="N117" s="99"/>
      <c r="O117" s="99"/>
      <c r="P117" s="99"/>
      <c r="Q117" s="99"/>
      <c r="R117" s="99"/>
      <c r="S117" s="99"/>
      <c r="T117" s="99"/>
      <c r="U117" s="99"/>
      <c r="V117" s="99"/>
      <c r="W117" s="99"/>
      <c r="X117" s="99"/>
      <c r="Y117" s="99"/>
      <c r="Z117" s="66"/>
    </row>
    <row r="118" spans="1:26" ht="12.75" customHeight="1" x14ac:dyDescent="0.2">
      <c r="A118" s="118"/>
      <c r="B118" s="118"/>
      <c r="C118" s="99"/>
      <c r="D118" s="119"/>
      <c r="E118" s="99"/>
      <c r="F118" s="99"/>
      <c r="G118" s="99"/>
      <c r="H118" s="99"/>
      <c r="I118" s="99"/>
      <c r="J118" s="99"/>
      <c r="K118" s="99"/>
      <c r="L118" s="99"/>
      <c r="M118" s="99"/>
      <c r="N118" s="99"/>
      <c r="O118" s="99"/>
      <c r="P118" s="99"/>
      <c r="Q118" s="99"/>
      <c r="R118" s="99"/>
      <c r="S118" s="99"/>
      <c r="T118" s="99"/>
      <c r="U118" s="99"/>
      <c r="V118" s="99"/>
      <c r="W118" s="99"/>
      <c r="X118" s="99"/>
      <c r="Y118" s="99"/>
      <c r="Z118" s="66"/>
    </row>
    <row r="119" spans="1:26" ht="12.75" customHeight="1" x14ac:dyDescent="0.2">
      <c r="A119" s="118"/>
      <c r="B119" s="118"/>
      <c r="C119" s="99"/>
      <c r="D119" s="119"/>
      <c r="E119" s="99"/>
      <c r="F119" s="99"/>
      <c r="G119" s="99"/>
      <c r="H119" s="99"/>
      <c r="I119" s="99"/>
      <c r="J119" s="99"/>
      <c r="K119" s="99"/>
      <c r="L119" s="99"/>
      <c r="M119" s="99"/>
      <c r="N119" s="99"/>
      <c r="O119" s="99"/>
      <c r="P119" s="99"/>
      <c r="Q119" s="99"/>
      <c r="R119" s="99"/>
      <c r="S119" s="99"/>
      <c r="T119" s="99"/>
      <c r="U119" s="99"/>
      <c r="V119" s="99"/>
      <c r="W119" s="99"/>
      <c r="X119" s="99"/>
      <c r="Y119" s="99"/>
      <c r="Z119" s="66"/>
    </row>
    <row r="120" spans="1:26" ht="12.75" customHeight="1" x14ac:dyDescent="0.2">
      <c r="A120" s="118"/>
      <c r="B120" s="118"/>
      <c r="C120" s="99"/>
      <c r="D120" s="119"/>
      <c r="E120" s="99"/>
      <c r="F120" s="99"/>
      <c r="G120" s="99"/>
      <c r="H120" s="99"/>
      <c r="I120" s="99"/>
      <c r="J120" s="99"/>
      <c r="K120" s="99"/>
      <c r="L120" s="99"/>
      <c r="M120" s="99"/>
      <c r="N120" s="99"/>
      <c r="O120" s="99"/>
      <c r="P120" s="99"/>
      <c r="Q120" s="99"/>
      <c r="R120" s="99"/>
      <c r="S120" s="99"/>
      <c r="T120" s="99"/>
      <c r="U120" s="99"/>
      <c r="V120" s="99"/>
      <c r="W120" s="99"/>
      <c r="X120" s="99"/>
      <c r="Y120" s="99"/>
      <c r="Z120" s="66"/>
    </row>
    <row r="121" spans="1:26" ht="12.75" customHeight="1" x14ac:dyDescent="0.2">
      <c r="A121" s="118"/>
      <c r="B121" s="118"/>
      <c r="C121" s="99"/>
      <c r="D121" s="119"/>
      <c r="E121" s="99"/>
      <c r="F121" s="99"/>
      <c r="G121" s="99"/>
      <c r="H121" s="99"/>
      <c r="I121" s="99"/>
      <c r="J121" s="99"/>
      <c r="K121" s="99"/>
      <c r="L121" s="99"/>
      <c r="M121" s="99"/>
      <c r="N121" s="99"/>
      <c r="O121" s="99"/>
      <c r="P121" s="99"/>
      <c r="Q121" s="99"/>
      <c r="R121" s="99"/>
      <c r="S121" s="99"/>
      <c r="T121" s="99"/>
      <c r="U121" s="99"/>
      <c r="V121" s="99"/>
      <c r="W121" s="99"/>
      <c r="X121" s="99"/>
      <c r="Y121" s="99"/>
      <c r="Z121" s="66"/>
    </row>
    <row r="122" spans="1:26" ht="12.75" customHeight="1" x14ac:dyDescent="0.2">
      <c r="A122" s="118"/>
      <c r="B122" s="118"/>
      <c r="C122" s="99"/>
      <c r="D122" s="119"/>
      <c r="E122" s="99"/>
      <c r="F122" s="99"/>
      <c r="G122" s="99"/>
      <c r="H122" s="99"/>
      <c r="I122" s="99"/>
      <c r="J122" s="99"/>
      <c r="K122" s="99"/>
      <c r="L122" s="99"/>
      <c r="M122" s="99"/>
      <c r="N122" s="99"/>
      <c r="O122" s="99"/>
      <c r="P122" s="99"/>
      <c r="Q122" s="99"/>
      <c r="R122" s="99"/>
      <c r="S122" s="99"/>
      <c r="T122" s="99"/>
      <c r="U122" s="99"/>
      <c r="V122" s="99"/>
      <c r="W122" s="99"/>
      <c r="X122" s="99"/>
      <c r="Y122" s="99"/>
      <c r="Z122" s="66"/>
    </row>
    <row r="123" spans="1:26" ht="12.75" customHeight="1" x14ac:dyDescent="0.2">
      <c r="A123" s="118"/>
      <c r="B123" s="118"/>
      <c r="C123" s="99"/>
      <c r="D123" s="119"/>
      <c r="E123" s="99"/>
      <c r="F123" s="99"/>
      <c r="G123" s="99"/>
      <c r="H123" s="99"/>
      <c r="I123" s="99"/>
      <c r="J123" s="99"/>
      <c r="K123" s="99"/>
      <c r="L123" s="99"/>
      <c r="M123" s="99"/>
      <c r="N123" s="99"/>
      <c r="O123" s="99"/>
      <c r="P123" s="99"/>
      <c r="Q123" s="99"/>
      <c r="R123" s="99"/>
      <c r="S123" s="99"/>
      <c r="T123" s="99"/>
      <c r="U123" s="99"/>
      <c r="V123" s="99"/>
      <c r="W123" s="99"/>
      <c r="X123" s="99"/>
      <c r="Y123" s="99"/>
      <c r="Z123" s="66"/>
    </row>
    <row r="124" spans="1:26" ht="12.75" customHeight="1" x14ac:dyDescent="0.2">
      <c r="A124" s="118"/>
      <c r="B124" s="118"/>
      <c r="C124" s="99"/>
      <c r="D124" s="119"/>
      <c r="E124" s="99"/>
      <c r="F124" s="99"/>
      <c r="G124" s="99"/>
      <c r="H124" s="99"/>
      <c r="I124" s="99"/>
      <c r="J124" s="99"/>
      <c r="K124" s="99"/>
      <c r="L124" s="99"/>
      <c r="M124" s="99"/>
      <c r="N124" s="99"/>
      <c r="O124" s="99"/>
      <c r="P124" s="99"/>
      <c r="Q124" s="99"/>
      <c r="R124" s="99"/>
      <c r="S124" s="99"/>
      <c r="T124" s="99"/>
      <c r="U124" s="99"/>
      <c r="V124" s="99"/>
      <c r="W124" s="99"/>
      <c r="X124" s="99"/>
      <c r="Y124" s="99"/>
      <c r="Z124" s="66"/>
    </row>
    <row r="125" spans="1:26" ht="12.75" customHeight="1" x14ac:dyDescent="0.2">
      <c r="A125" s="118"/>
      <c r="B125" s="118"/>
      <c r="C125" s="99"/>
      <c r="D125" s="119"/>
      <c r="E125" s="99"/>
      <c r="F125" s="99"/>
      <c r="G125" s="99"/>
      <c r="H125" s="99"/>
      <c r="I125" s="99"/>
      <c r="J125" s="99"/>
      <c r="K125" s="99"/>
      <c r="L125" s="99"/>
      <c r="M125" s="99"/>
      <c r="N125" s="99"/>
      <c r="O125" s="99"/>
      <c r="P125" s="99"/>
      <c r="Q125" s="99"/>
      <c r="R125" s="99"/>
      <c r="S125" s="99"/>
      <c r="T125" s="99"/>
      <c r="U125" s="99"/>
      <c r="V125" s="99"/>
      <c r="W125" s="99"/>
      <c r="X125" s="99"/>
      <c r="Y125" s="99"/>
      <c r="Z125" s="66"/>
    </row>
    <row r="126" spans="1:26" ht="12.75" customHeight="1" x14ac:dyDescent="0.2">
      <c r="A126" s="118"/>
      <c r="B126" s="118"/>
      <c r="C126" s="99"/>
      <c r="D126" s="119"/>
      <c r="E126" s="99"/>
      <c r="F126" s="99"/>
      <c r="G126" s="99"/>
      <c r="H126" s="99"/>
      <c r="I126" s="99"/>
      <c r="J126" s="99"/>
      <c r="K126" s="99"/>
      <c r="L126" s="99"/>
      <c r="M126" s="99"/>
      <c r="N126" s="99"/>
      <c r="O126" s="99"/>
      <c r="P126" s="99"/>
      <c r="Q126" s="99"/>
      <c r="R126" s="99"/>
      <c r="S126" s="99"/>
      <c r="T126" s="99"/>
      <c r="U126" s="99"/>
      <c r="V126" s="99"/>
      <c r="W126" s="99"/>
      <c r="X126" s="99"/>
      <c r="Y126" s="99"/>
      <c r="Z126" s="66"/>
    </row>
    <row r="127" spans="1:26" ht="12.75" customHeight="1" x14ac:dyDescent="0.2">
      <c r="A127" s="118"/>
      <c r="B127" s="118"/>
      <c r="C127" s="99"/>
      <c r="D127" s="119"/>
      <c r="E127" s="99"/>
      <c r="F127" s="99"/>
      <c r="G127" s="99"/>
      <c r="H127" s="99"/>
      <c r="I127" s="99"/>
      <c r="J127" s="99"/>
      <c r="K127" s="99"/>
      <c r="L127" s="99"/>
      <c r="M127" s="99"/>
      <c r="N127" s="99"/>
      <c r="O127" s="99"/>
      <c r="P127" s="99"/>
      <c r="Q127" s="99"/>
      <c r="R127" s="99"/>
      <c r="S127" s="99"/>
      <c r="T127" s="99"/>
      <c r="U127" s="99"/>
      <c r="V127" s="99"/>
      <c r="W127" s="99"/>
      <c r="X127" s="99"/>
      <c r="Y127" s="99"/>
      <c r="Z127" s="66"/>
    </row>
    <row r="128" spans="1:26" ht="12.75" customHeight="1" x14ac:dyDescent="0.2">
      <c r="A128" s="118"/>
      <c r="B128" s="118"/>
      <c r="C128" s="99"/>
      <c r="D128" s="119"/>
      <c r="E128" s="99"/>
      <c r="F128" s="99"/>
      <c r="G128" s="99"/>
      <c r="H128" s="99"/>
      <c r="I128" s="99"/>
      <c r="J128" s="99"/>
      <c r="K128" s="99"/>
      <c r="L128" s="99"/>
      <c r="M128" s="99"/>
      <c r="N128" s="99"/>
      <c r="O128" s="99"/>
      <c r="P128" s="99"/>
      <c r="Q128" s="99"/>
      <c r="R128" s="99"/>
      <c r="S128" s="99"/>
      <c r="T128" s="99"/>
      <c r="U128" s="99"/>
      <c r="V128" s="99"/>
      <c r="W128" s="99"/>
      <c r="X128" s="99"/>
      <c r="Y128" s="99"/>
      <c r="Z128" s="66"/>
    </row>
    <row r="129" spans="1:26" ht="12.75" customHeight="1" x14ac:dyDescent="0.2">
      <c r="A129" s="118"/>
      <c r="B129" s="118"/>
      <c r="C129" s="99"/>
      <c r="D129" s="119"/>
      <c r="E129" s="99"/>
      <c r="F129" s="99"/>
      <c r="G129" s="99"/>
      <c r="H129" s="99"/>
      <c r="I129" s="99"/>
      <c r="J129" s="99"/>
      <c r="K129" s="99"/>
      <c r="L129" s="99"/>
      <c r="M129" s="99"/>
      <c r="N129" s="99"/>
      <c r="O129" s="99"/>
      <c r="P129" s="99"/>
      <c r="Q129" s="99"/>
      <c r="R129" s="99"/>
      <c r="S129" s="99"/>
      <c r="T129" s="99"/>
      <c r="U129" s="99"/>
      <c r="V129" s="99"/>
      <c r="W129" s="99"/>
      <c r="X129" s="99"/>
      <c r="Y129" s="99"/>
      <c r="Z129" s="66"/>
    </row>
    <row r="130" spans="1:26" ht="12.75" customHeight="1" x14ac:dyDescent="0.2">
      <c r="A130" s="118"/>
      <c r="B130" s="118"/>
      <c r="C130" s="99"/>
      <c r="D130" s="119"/>
      <c r="E130" s="99"/>
      <c r="F130" s="99"/>
      <c r="G130" s="99"/>
      <c r="H130" s="99"/>
      <c r="I130" s="99"/>
      <c r="J130" s="99"/>
      <c r="K130" s="99"/>
      <c r="L130" s="99"/>
      <c r="M130" s="99"/>
      <c r="N130" s="99"/>
      <c r="O130" s="99"/>
      <c r="P130" s="99"/>
      <c r="Q130" s="99"/>
      <c r="R130" s="99"/>
      <c r="S130" s="99"/>
      <c r="T130" s="99"/>
      <c r="U130" s="99"/>
      <c r="V130" s="99"/>
      <c r="W130" s="99"/>
      <c r="X130" s="99"/>
      <c r="Y130" s="99"/>
      <c r="Z130" s="66"/>
    </row>
    <row r="131" spans="1:26" ht="12.75" customHeight="1" x14ac:dyDescent="0.2">
      <c r="A131" s="118"/>
      <c r="B131" s="118"/>
      <c r="C131" s="99"/>
      <c r="D131" s="119"/>
      <c r="E131" s="99"/>
      <c r="F131" s="99"/>
      <c r="G131" s="99"/>
      <c r="H131" s="99"/>
      <c r="I131" s="99"/>
      <c r="J131" s="99"/>
      <c r="K131" s="99"/>
      <c r="L131" s="99"/>
      <c r="M131" s="99"/>
      <c r="N131" s="99"/>
      <c r="O131" s="99"/>
      <c r="P131" s="99"/>
      <c r="Q131" s="99"/>
      <c r="R131" s="99"/>
      <c r="S131" s="99"/>
      <c r="T131" s="99"/>
      <c r="U131" s="99"/>
      <c r="V131" s="99"/>
      <c r="W131" s="99"/>
      <c r="X131" s="99"/>
      <c r="Y131" s="99"/>
      <c r="Z131" s="66"/>
    </row>
    <row r="132" spans="1:26" ht="12.75" customHeight="1" x14ac:dyDescent="0.2">
      <c r="A132" s="118"/>
      <c r="B132" s="118"/>
      <c r="C132" s="99"/>
      <c r="D132" s="119"/>
      <c r="E132" s="99"/>
      <c r="F132" s="99"/>
      <c r="G132" s="99"/>
      <c r="H132" s="99"/>
      <c r="I132" s="99"/>
      <c r="J132" s="99"/>
      <c r="K132" s="99"/>
      <c r="L132" s="99"/>
      <c r="M132" s="99"/>
      <c r="N132" s="99"/>
      <c r="O132" s="99"/>
      <c r="P132" s="99"/>
      <c r="Q132" s="99"/>
      <c r="R132" s="99"/>
      <c r="S132" s="99"/>
      <c r="T132" s="99"/>
      <c r="U132" s="99"/>
      <c r="V132" s="99"/>
      <c r="W132" s="99"/>
      <c r="X132" s="99"/>
      <c r="Y132" s="99"/>
      <c r="Z132" s="66"/>
    </row>
    <row r="133" spans="1:26" ht="12.75" customHeight="1" x14ac:dyDescent="0.2">
      <c r="A133" s="118"/>
      <c r="B133" s="118"/>
      <c r="C133" s="99"/>
      <c r="D133" s="119"/>
      <c r="E133" s="99"/>
      <c r="F133" s="99"/>
      <c r="G133" s="99"/>
      <c r="H133" s="99"/>
      <c r="I133" s="99"/>
      <c r="J133" s="99"/>
      <c r="K133" s="99"/>
      <c r="L133" s="99"/>
      <c r="M133" s="99"/>
      <c r="N133" s="99"/>
      <c r="O133" s="99"/>
      <c r="P133" s="99"/>
      <c r="Q133" s="99"/>
      <c r="R133" s="99"/>
      <c r="S133" s="99"/>
      <c r="T133" s="99"/>
      <c r="U133" s="99"/>
      <c r="V133" s="99"/>
      <c r="W133" s="99"/>
      <c r="X133" s="99"/>
      <c r="Y133" s="99"/>
      <c r="Z133" s="66"/>
    </row>
    <row r="134" spans="1:26" ht="12.75" customHeight="1" x14ac:dyDescent="0.2">
      <c r="A134" s="118"/>
      <c r="B134" s="118"/>
      <c r="C134" s="99"/>
      <c r="D134" s="119"/>
      <c r="E134" s="99"/>
      <c r="F134" s="99"/>
      <c r="G134" s="99"/>
      <c r="H134" s="99"/>
      <c r="I134" s="99"/>
      <c r="J134" s="99"/>
      <c r="K134" s="99"/>
      <c r="L134" s="99"/>
      <c r="M134" s="99"/>
      <c r="N134" s="99"/>
      <c r="O134" s="99"/>
      <c r="P134" s="99"/>
      <c r="Q134" s="99"/>
      <c r="R134" s="99"/>
      <c r="S134" s="99"/>
      <c r="T134" s="99"/>
      <c r="U134" s="99"/>
      <c r="V134" s="99"/>
      <c r="W134" s="99"/>
      <c r="X134" s="99"/>
      <c r="Y134" s="99"/>
      <c r="Z134" s="66"/>
    </row>
    <row r="135" spans="1:26" ht="12.75" customHeight="1" x14ac:dyDescent="0.2">
      <c r="A135" s="118"/>
      <c r="B135" s="118"/>
      <c r="C135" s="99"/>
      <c r="D135" s="119"/>
      <c r="E135" s="99"/>
      <c r="F135" s="99"/>
      <c r="G135" s="99"/>
      <c r="H135" s="99"/>
      <c r="I135" s="99"/>
      <c r="J135" s="99"/>
      <c r="K135" s="99"/>
      <c r="L135" s="99"/>
      <c r="M135" s="99"/>
      <c r="N135" s="99"/>
      <c r="O135" s="99"/>
      <c r="P135" s="99"/>
      <c r="Q135" s="99"/>
      <c r="R135" s="99"/>
      <c r="S135" s="99"/>
      <c r="T135" s="99"/>
      <c r="U135" s="99"/>
      <c r="V135" s="99"/>
      <c r="W135" s="99"/>
      <c r="X135" s="99"/>
      <c r="Y135" s="99"/>
      <c r="Z135" s="66"/>
    </row>
    <row r="136" spans="1:26" ht="12.75" customHeight="1" x14ac:dyDescent="0.2">
      <c r="A136" s="118"/>
      <c r="B136" s="118"/>
      <c r="C136" s="99"/>
      <c r="D136" s="119"/>
      <c r="E136" s="99"/>
      <c r="F136" s="99"/>
      <c r="G136" s="99"/>
      <c r="H136" s="99"/>
      <c r="I136" s="99"/>
      <c r="J136" s="99"/>
      <c r="K136" s="99"/>
      <c r="L136" s="99"/>
      <c r="M136" s="99"/>
      <c r="N136" s="99"/>
      <c r="O136" s="99"/>
      <c r="P136" s="99"/>
      <c r="Q136" s="99"/>
      <c r="R136" s="99"/>
      <c r="S136" s="99"/>
      <c r="T136" s="99"/>
      <c r="U136" s="99"/>
      <c r="V136" s="99"/>
      <c r="W136" s="99"/>
      <c r="X136" s="99"/>
      <c r="Y136" s="99"/>
      <c r="Z136" s="66"/>
    </row>
    <row r="137" spans="1:26" ht="12.75" customHeight="1" x14ac:dyDescent="0.2">
      <c r="A137" s="118"/>
      <c r="B137" s="118"/>
      <c r="C137" s="99"/>
      <c r="D137" s="119"/>
      <c r="E137" s="99"/>
      <c r="F137" s="99"/>
      <c r="G137" s="99"/>
      <c r="H137" s="99"/>
      <c r="I137" s="99"/>
      <c r="J137" s="99"/>
      <c r="K137" s="99"/>
      <c r="L137" s="99"/>
      <c r="M137" s="99"/>
      <c r="N137" s="99"/>
      <c r="O137" s="99"/>
      <c r="P137" s="99"/>
      <c r="Q137" s="99"/>
      <c r="R137" s="99"/>
      <c r="S137" s="99"/>
      <c r="T137" s="99"/>
      <c r="U137" s="99"/>
      <c r="V137" s="99"/>
      <c r="W137" s="99"/>
      <c r="X137" s="99"/>
      <c r="Y137" s="99"/>
      <c r="Z137" s="66"/>
    </row>
    <row r="138" spans="1:26" ht="12.75" customHeight="1" x14ac:dyDescent="0.2">
      <c r="A138" s="118"/>
      <c r="B138" s="118"/>
      <c r="C138" s="99"/>
      <c r="D138" s="119"/>
      <c r="E138" s="99"/>
      <c r="F138" s="99"/>
      <c r="G138" s="99"/>
      <c r="H138" s="99"/>
      <c r="I138" s="99"/>
      <c r="J138" s="99"/>
      <c r="K138" s="99"/>
      <c r="L138" s="99"/>
      <c r="M138" s="99"/>
      <c r="N138" s="99"/>
      <c r="O138" s="99"/>
      <c r="P138" s="99"/>
      <c r="Q138" s="99"/>
      <c r="R138" s="99"/>
      <c r="S138" s="99"/>
      <c r="T138" s="99"/>
      <c r="U138" s="99"/>
      <c r="V138" s="99"/>
      <c r="W138" s="99"/>
      <c r="X138" s="99"/>
      <c r="Y138" s="99"/>
      <c r="Z138" s="66"/>
    </row>
    <row r="139" spans="1:26" ht="12.75" customHeight="1" x14ac:dyDescent="0.2">
      <c r="A139" s="118"/>
      <c r="B139" s="118"/>
      <c r="C139" s="99"/>
      <c r="D139" s="119"/>
      <c r="E139" s="99"/>
      <c r="F139" s="99"/>
      <c r="G139" s="99"/>
      <c r="H139" s="99"/>
      <c r="I139" s="99"/>
      <c r="J139" s="99"/>
      <c r="K139" s="99"/>
      <c r="L139" s="99"/>
      <c r="M139" s="99"/>
      <c r="N139" s="99"/>
      <c r="O139" s="99"/>
      <c r="P139" s="99"/>
      <c r="Q139" s="99"/>
      <c r="R139" s="99"/>
      <c r="S139" s="99"/>
      <c r="T139" s="99"/>
      <c r="U139" s="99"/>
      <c r="V139" s="99"/>
      <c r="W139" s="99"/>
      <c r="X139" s="99"/>
      <c r="Y139" s="99"/>
      <c r="Z139" s="66"/>
    </row>
    <row r="140" spans="1:26" ht="12.75" customHeight="1" x14ac:dyDescent="0.2">
      <c r="A140" s="118"/>
      <c r="B140" s="118"/>
      <c r="C140" s="99"/>
      <c r="D140" s="119"/>
      <c r="E140" s="99"/>
      <c r="F140" s="99"/>
      <c r="G140" s="99"/>
      <c r="H140" s="99"/>
      <c r="I140" s="99"/>
      <c r="J140" s="99"/>
      <c r="K140" s="99"/>
      <c r="L140" s="99"/>
      <c r="M140" s="99"/>
      <c r="N140" s="99"/>
      <c r="O140" s="99"/>
      <c r="P140" s="99"/>
      <c r="Q140" s="99"/>
      <c r="R140" s="99"/>
      <c r="S140" s="99"/>
      <c r="T140" s="99"/>
      <c r="U140" s="99"/>
      <c r="V140" s="99"/>
      <c r="W140" s="99"/>
      <c r="X140" s="99"/>
      <c r="Y140" s="99"/>
      <c r="Z140" s="66"/>
    </row>
    <row r="141" spans="1:26" ht="12.75" customHeight="1" x14ac:dyDescent="0.2">
      <c r="A141" s="118"/>
      <c r="B141" s="118"/>
      <c r="C141" s="99"/>
      <c r="D141" s="119"/>
      <c r="E141" s="99"/>
      <c r="F141" s="99"/>
      <c r="G141" s="99"/>
      <c r="H141" s="99"/>
      <c r="I141" s="99"/>
      <c r="J141" s="99"/>
      <c r="K141" s="99"/>
      <c r="L141" s="99"/>
      <c r="M141" s="99"/>
      <c r="N141" s="99"/>
      <c r="O141" s="99"/>
      <c r="P141" s="99"/>
      <c r="Q141" s="99"/>
      <c r="R141" s="99"/>
      <c r="S141" s="99"/>
      <c r="T141" s="99"/>
      <c r="U141" s="99"/>
      <c r="V141" s="99"/>
      <c r="W141" s="99"/>
      <c r="X141" s="99"/>
      <c r="Y141" s="99"/>
      <c r="Z141" s="66"/>
    </row>
    <row r="142" spans="1:26" ht="12.75" customHeight="1" x14ac:dyDescent="0.2">
      <c r="A142" s="118"/>
      <c r="B142" s="118"/>
      <c r="C142" s="99"/>
      <c r="D142" s="119"/>
      <c r="E142" s="99"/>
      <c r="F142" s="99"/>
      <c r="G142" s="99"/>
      <c r="H142" s="99"/>
      <c r="I142" s="99"/>
      <c r="J142" s="99"/>
      <c r="K142" s="99"/>
      <c r="L142" s="99"/>
      <c r="M142" s="99"/>
      <c r="N142" s="99"/>
      <c r="O142" s="99"/>
      <c r="P142" s="99"/>
      <c r="Q142" s="99"/>
      <c r="R142" s="99"/>
      <c r="S142" s="99"/>
      <c r="T142" s="99"/>
      <c r="U142" s="99"/>
      <c r="V142" s="99"/>
      <c r="W142" s="99"/>
      <c r="X142" s="99"/>
      <c r="Y142" s="99"/>
      <c r="Z142" s="66"/>
    </row>
    <row r="143" spans="1:26" ht="12.75" customHeight="1" x14ac:dyDescent="0.2">
      <c r="A143" s="118"/>
      <c r="B143" s="118"/>
      <c r="C143" s="99"/>
      <c r="D143" s="119"/>
      <c r="E143" s="99"/>
      <c r="F143" s="99"/>
      <c r="G143" s="99"/>
      <c r="H143" s="99"/>
      <c r="I143" s="99"/>
      <c r="J143" s="99"/>
      <c r="K143" s="99"/>
      <c r="L143" s="99"/>
      <c r="M143" s="99"/>
      <c r="N143" s="99"/>
      <c r="O143" s="99"/>
      <c r="P143" s="99"/>
      <c r="Q143" s="99"/>
      <c r="R143" s="99"/>
      <c r="S143" s="99"/>
      <c r="T143" s="99"/>
      <c r="U143" s="99"/>
      <c r="V143" s="99"/>
      <c r="W143" s="99"/>
      <c r="X143" s="99"/>
      <c r="Y143" s="99"/>
      <c r="Z143" s="66"/>
    </row>
    <row r="144" spans="1:26" ht="12.75" customHeight="1" x14ac:dyDescent="0.2">
      <c r="A144" s="118"/>
      <c r="B144" s="118"/>
      <c r="C144" s="99"/>
      <c r="D144" s="119"/>
      <c r="E144" s="99"/>
      <c r="F144" s="99"/>
      <c r="G144" s="99"/>
      <c r="H144" s="99"/>
      <c r="I144" s="99"/>
      <c r="J144" s="99"/>
      <c r="K144" s="99"/>
      <c r="L144" s="99"/>
      <c r="M144" s="99"/>
      <c r="N144" s="99"/>
      <c r="O144" s="99"/>
      <c r="P144" s="99"/>
      <c r="Q144" s="99"/>
      <c r="R144" s="99"/>
      <c r="S144" s="99"/>
      <c r="T144" s="99"/>
      <c r="U144" s="99"/>
      <c r="V144" s="99"/>
      <c r="W144" s="99"/>
      <c r="X144" s="99"/>
      <c r="Y144" s="99"/>
      <c r="Z144" s="66"/>
    </row>
    <row r="145" spans="1:26" ht="12.75" customHeight="1" x14ac:dyDescent="0.2">
      <c r="A145" s="118"/>
      <c r="B145" s="118"/>
      <c r="C145" s="99"/>
      <c r="D145" s="119"/>
      <c r="E145" s="99"/>
      <c r="F145" s="99"/>
      <c r="G145" s="99"/>
      <c r="H145" s="99"/>
      <c r="I145" s="99"/>
      <c r="J145" s="99"/>
      <c r="K145" s="99"/>
      <c r="L145" s="99"/>
      <c r="M145" s="99"/>
      <c r="N145" s="99"/>
      <c r="O145" s="99"/>
      <c r="P145" s="99"/>
      <c r="Q145" s="99"/>
      <c r="R145" s="99"/>
      <c r="S145" s="99"/>
      <c r="T145" s="99"/>
      <c r="U145" s="99"/>
      <c r="V145" s="99"/>
      <c r="W145" s="99"/>
      <c r="X145" s="99"/>
      <c r="Y145" s="99"/>
      <c r="Z145" s="66"/>
    </row>
    <row r="146" spans="1:26" ht="12.75" customHeight="1" x14ac:dyDescent="0.2">
      <c r="A146" s="118"/>
      <c r="B146" s="118"/>
      <c r="C146" s="99"/>
      <c r="D146" s="119"/>
      <c r="E146" s="99"/>
      <c r="F146" s="99"/>
      <c r="G146" s="99"/>
      <c r="H146" s="99"/>
      <c r="I146" s="99"/>
      <c r="J146" s="99"/>
      <c r="K146" s="99"/>
      <c r="L146" s="99"/>
      <c r="M146" s="99"/>
      <c r="N146" s="99"/>
      <c r="O146" s="99"/>
      <c r="P146" s="99"/>
      <c r="Q146" s="99"/>
      <c r="R146" s="99"/>
      <c r="S146" s="99"/>
      <c r="T146" s="99"/>
      <c r="U146" s="99"/>
      <c r="V146" s="99"/>
      <c r="W146" s="99"/>
      <c r="X146" s="99"/>
      <c r="Y146" s="99"/>
      <c r="Z146" s="66"/>
    </row>
    <row r="147" spans="1:26" ht="12.75" customHeight="1" x14ac:dyDescent="0.2">
      <c r="A147" s="118"/>
      <c r="B147" s="118"/>
      <c r="C147" s="99"/>
      <c r="D147" s="119"/>
      <c r="E147" s="99"/>
      <c r="F147" s="99"/>
      <c r="G147" s="99"/>
      <c r="H147" s="99"/>
      <c r="I147" s="99"/>
      <c r="J147" s="99"/>
      <c r="K147" s="99"/>
      <c r="L147" s="99"/>
      <c r="M147" s="99"/>
      <c r="N147" s="99"/>
      <c r="O147" s="99"/>
      <c r="P147" s="99"/>
      <c r="Q147" s="99"/>
      <c r="R147" s="99"/>
      <c r="S147" s="99"/>
      <c r="T147" s="99"/>
      <c r="U147" s="99"/>
      <c r="V147" s="99"/>
      <c r="W147" s="99"/>
      <c r="X147" s="99"/>
      <c r="Y147" s="99"/>
      <c r="Z147" s="66"/>
    </row>
    <row r="148" spans="1:26" ht="12.75" customHeight="1" x14ac:dyDescent="0.2">
      <c r="A148" s="118"/>
      <c r="B148" s="118"/>
      <c r="C148" s="99"/>
      <c r="D148" s="119"/>
      <c r="E148" s="99"/>
      <c r="F148" s="99"/>
      <c r="G148" s="99"/>
      <c r="H148" s="99"/>
      <c r="I148" s="99"/>
      <c r="J148" s="99"/>
      <c r="K148" s="99"/>
      <c r="L148" s="99"/>
      <c r="M148" s="99"/>
      <c r="N148" s="99"/>
      <c r="O148" s="99"/>
      <c r="P148" s="99"/>
      <c r="Q148" s="99"/>
      <c r="R148" s="99"/>
      <c r="S148" s="99"/>
      <c r="T148" s="99"/>
      <c r="U148" s="99"/>
      <c r="V148" s="99"/>
      <c r="W148" s="99"/>
      <c r="X148" s="99"/>
      <c r="Y148" s="99"/>
      <c r="Z148" s="66"/>
    </row>
    <row r="149" spans="1:26" ht="12.75" customHeight="1" x14ac:dyDescent="0.2">
      <c r="A149" s="118"/>
      <c r="B149" s="118"/>
      <c r="C149" s="99"/>
      <c r="D149" s="119"/>
      <c r="E149" s="99"/>
      <c r="F149" s="99"/>
      <c r="G149" s="99"/>
      <c r="H149" s="99"/>
      <c r="I149" s="99"/>
      <c r="J149" s="99"/>
      <c r="K149" s="99"/>
      <c r="L149" s="99"/>
      <c r="M149" s="99"/>
      <c r="N149" s="99"/>
      <c r="O149" s="99"/>
      <c r="P149" s="99"/>
      <c r="Q149" s="99"/>
      <c r="R149" s="99"/>
      <c r="S149" s="99"/>
      <c r="T149" s="99"/>
      <c r="U149" s="99"/>
      <c r="V149" s="99"/>
      <c r="W149" s="99"/>
      <c r="X149" s="99"/>
      <c r="Y149" s="99"/>
      <c r="Z149" s="66"/>
    </row>
    <row r="150" spans="1:26" ht="12.75" customHeight="1" x14ac:dyDescent="0.2">
      <c r="A150" s="118"/>
      <c r="B150" s="118"/>
      <c r="C150" s="99"/>
      <c r="D150" s="119"/>
      <c r="E150" s="99"/>
      <c r="F150" s="99"/>
      <c r="G150" s="99"/>
      <c r="H150" s="99"/>
      <c r="I150" s="99"/>
      <c r="J150" s="99"/>
      <c r="K150" s="99"/>
      <c r="L150" s="99"/>
      <c r="M150" s="99"/>
      <c r="N150" s="99"/>
      <c r="O150" s="99"/>
      <c r="P150" s="99"/>
      <c r="Q150" s="99"/>
      <c r="R150" s="99"/>
      <c r="S150" s="99"/>
      <c r="T150" s="99"/>
      <c r="U150" s="99"/>
      <c r="V150" s="99"/>
      <c r="W150" s="99"/>
      <c r="X150" s="99"/>
      <c r="Y150" s="99"/>
      <c r="Z150" s="66"/>
    </row>
    <row r="151" spans="1:26" ht="12.75" customHeight="1" x14ac:dyDescent="0.2">
      <c r="A151" s="118"/>
      <c r="B151" s="118"/>
      <c r="C151" s="99"/>
      <c r="D151" s="119"/>
      <c r="E151" s="99"/>
      <c r="F151" s="99"/>
      <c r="G151" s="99"/>
      <c r="H151" s="99"/>
      <c r="I151" s="99"/>
      <c r="J151" s="99"/>
      <c r="K151" s="99"/>
      <c r="L151" s="99"/>
      <c r="M151" s="99"/>
      <c r="N151" s="99"/>
      <c r="O151" s="99"/>
      <c r="P151" s="99"/>
      <c r="Q151" s="99"/>
      <c r="R151" s="99"/>
      <c r="S151" s="99"/>
      <c r="T151" s="99"/>
      <c r="U151" s="99"/>
      <c r="V151" s="99"/>
      <c r="W151" s="99"/>
      <c r="X151" s="99"/>
      <c r="Y151" s="99"/>
      <c r="Z151" s="66"/>
    </row>
    <row r="152" spans="1:26" ht="12.75" customHeight="1" x14ac:dyDescent="0.2">
      <c r="A152" s="118"/>
      <c r="B152" s="118"/>
      <c r="C152" s="99"/>
      <c r="D152" s="119"/>
      <c r="E152" s="99"/>
      <c r="F152" s="99"/>
      <c r="G152" s="99"/>
      <c r="H152" s="99"/>
      <c r="I152" s="99"/>
      <c r="J152" s="99"/>
      <c r="K152" s="99"/>
      <c r="L152" s="99"/>
      <c r="M152" s="99"/>
      <c r="N152" s="99"/>
      <c r="O152" s="99"/>
      <c r="P152" s="99"/>
      <c r="Q152" s="99"/>
      <c r="R152" s="99"/>
      <c r="S152" s="99"/>
      <c r="T152" s="99"/>
      <c r="U152" s="99"/>
      <c r="V152" s="99"/>
      <c r="W152" s="99"/>
      <c r="X152" s="99"/>
      <c r="Y152" s="99"/>
      <c r="Z152" s="66"/>
    </row>
    <row r="153" spans="1:26" ht="12.75" customHeight="1" x14ac:dyDescent="0.2">
      <c r="A153" s="118"/>
      <c r="B153" s="118"/>
      <c r="C153" s="99"/>
      <c r="D153" s="119"/>
      <c r="E153" s="99"/>
      <c r="F153" s="99"/>
      <c r="G153" s="99"/>
      <c r="H153" s="99"/>
      <c r="I153" s="99"/>
      <c r="J153" s="99"/>
      <c r="K153" s="99"/>
      <c r="L153" s="99"/>
      <c r="M153" s="99"/>
      <c r="N153" s="99"/>
      <c r="O153" s="99"/>
      <c r="P153" s="99"/>
      <c r="Q153" s="99"/>
      <c r="R153" s="99"/>
      <c r="S153" s="99"/>
      <c r="T153" s="99"/>
      <c r="U153" s="99"/>
      <c r="V153" s="99"/>
      <c r="W153" s="99"/>
      <c r="X153" s="99"/>
      <c r="Y153" s="99"/>
      <c r="Z153" s="66"/>
    </row>
    <row r="154" spans="1:26" ht="12.75" customHeight="1" x14ac:dyDescent="0.2">
      <c r="A154" s="118"/>
      <c r="B154" s="118"/>
      <c r="C154" s="99"/>
      <c r="D154" s="119"/>
      <c r="E154" s="99"/>
      <c r="F154" s="99"/>
      <c r="G154" s="99"/>
      <c r="H154" s="99"/>
      <c r="I154" s="99"/>
      <c r="J154" s="99"/>
      <c r="K154" s="99"/>
      <c r="L154" s="99"/>
      <c r="M154" s="99"/>
      <c r="N154" s="99"/>
      <c r="O154" s="99"/>
      <c r="P154" s="99"/>
      <c r="Q154" s="99"/>
      <c r="R154" s="99"/>
      <c r="S154" s="99"/>
      <c r="T154" s="99"/>
      <c r="U154" s="99"/>
      <c r="V154" s="99"/>
      <c r="W154" s="99"/>
      <c r="X154" s="99"/>
      <c r="Y154" s="99"/>
      <c r="Z154" s="66"/>
    </row>
    <row r="155" spans="1:26" ht="12.75" customHeight="1" x14ac:dyDescent="0.2">
      <c r="A155" s="118"/>
      <c r="B155" s="118"/>
      <c r="C155" s="99"/>
      <c r="D155" s="119"/>
      <c r="E155" s="99"/>
      <c r="F155" s="99"/>
      <c r="G155" s="99"/>
      <c r="H155" s="99"/>
      <c r="I155" s="99"/>
      <c r="J155" s="99"/>
      <c r="K155" s="99"/>
      <c r="L155" s="99"/>
      <c r="M155" s="99"/>
      <c r="N155" s="99"/>
      <c r="O155" s="99"/>
      <c r="P155" s="99"/>
      <c r="Q155" s="99"/>
      <c r="R155" s="99"/>
      <c r="S155" s="99"/>
      <c r="T155" s="99"/>
      <c r="U155" s="99"/>
      <c r="V155" s="99"/>
      <c r="W155" s="99"/>
      <c r="X155" s="99"/>
      <c r="Y155" s="99"/>
      <c r="Z155" s="66"/>
    </row>
    <row r="156" spans="1:26" ht="12.75" customHeight="1" x14ac:dyDescent="0.2">
      <c r="A156" s="118"/>
      <c r="B156" s="118"/>
      <c r="C156" s="99"/>
      <c r="D156" s="119"/>
      <c r="E156" s="99"/>
      <c r="F156" s="99"/>
      <c r="G156" s="99"/>
      <c r="H156" s="99"/>
      <c r="I156" s="99"/>
      <c r="J156" s="99"/>
      <c r="K156" s="99"/>
      <c r="L156" s="99"/>
      <c r="M156" s="99"/>
      <c r="N156" s="99"/>
      <c r="O156" s="99"/>
      <c r="P156" s="99"/>
      <c r="Q156" s="99"/>
      <c r="R156" s="99"/>
      <c r="S156" s="99"/>
      <c r="T156" s="99"/>
      <c r="U156" s="99"/>
      <c r="V156" s="99"/>
      <c r="W156" s="99"/>
      <c r="X156" s="99"/>
      <c r="Y156" s="99"/>
      <c r="Z156" s="66"/>
    </row>
    <row r="157" spans="1:26" ht="12.75" customHeight="1" x14ac:dyDescent="0.2">
      <c r="A157" s="118"/>
      <c r="B157" s="118"/>
      <c r="C157" s="99"/>
      <c r="D157" s="119"/>
      <c r="E157" s="99"/>
      <c r="F157" s="99"/>
      <c r="G157" s="99"/>
      <c r="H157" s="99"/>
      <c r="I157" s="99"/>
      <c r="J157" s="99"/>
      <c r="K157" s="99"/>
      <c r="L157" s="99"/>
      <c r="M157" s="99"/>
      <c r="N157" s="99"/>
      <c r="O157" s="99"/>
      <c r="P157" s="99"/>
      <c r="Q157" s="99"/>
      <c r="R157" s="99"/>
      <c r="S157" s="99"/>
      <c r="T157" s="99"/>
      <c r="U157" s="99"/>
      <c r="V157" s="99"/>
      <c r="W157" s="99"/>
      <c r="X157" s="99"/>
      <c r="Y157" s="99"/>
      <c r="Z157" s="66"/>
    </row>
    <row r="158" spans="1:26" ht="12.75" customHeight="1" x14ac:dyDescent="0.2">
      <c r="A158" s="118"/>
      <c r="B158" s="118"/>
      <c r="C158" s="99"/>
      <c r="D158" s="119"/>
      <c r="E158" s="99"/>
      <c r="F158" s="99"/>
      <c r="G158" s="99"/>
      <c r="H158" s="99"/>
      <c r="I158" s="99"/>
      <c r="J158" s="99"/>
      <c r="K158" s="99"/>
      <c r="L158" s="99"/>
      <c r="M158" s="99"/>
      <c r="N158" s="99"/>
      <c r="O158" s="99"/>
      <c r="P158" s="99"/>
      <c r="Q158" s="99"/>
      <c r="R158" s="99"/>
      <c r="S158" s="99"/>
      <c r="T158" s="99"/>
      <c r="U158" s="99"/>
      <c r="V158" s="99"/>
      <c r="W158" s="99"/>
      <c r="X158" s="99"/>
      <c r="Y158" s="99"/>
      <c r="Z158" s="66"/>
    </row>
    <row r="159" spans="1:26" ht="12.75" customHeight="1" x14ac:dyDescent="0.2">
      <c r="A159" s="118"/>
      <c r="B159" s="118"/>
      <c r="C159" s="99"/>
      <c r="D159" s="119"/>
      <c r="E159" s="99"/>
      <c r="F159" s="99"/>
      <c r="G159" s="99"/>
      <c r="H159" s="99"/>
      <c r="I159" s="99"/>
      <c r="J159" s="99"/>
      <c r="K159" s="99"/>
      <c r="L159" s="99"/>
      <c r="M159" s="99"/>
      <c r="N159" s="99"/>
      <c r="O159" s="99"/>
      <c r="P159" s="99"/>
      <c r="Q159" s="99"/>
      <c r="R159" s="99"/>
      <c r="S159" s="99"/>
      <c r="T159" s="99"/>
      <c r="U159" s="99"/>
      <c r="V159" s="99"/>
      <c r="W159" s="99"/>
      <c r="X159" s="99"/>
      <c r="Y159" s="99"/>
      <c r="Z159" s="66"/>
    </row>
    <row r="160" spans="1:26" ht="12.75" customHeight="1" x14ac:dyDescent="0.2">
      <c r="A160" s="118"/>
      <c r="B160" s="118"/>
      <c r="C160" s="99"/>
      <c r="D160" s="119"/>
      <c r="E160" s="99"/>
      <c r="F160" s="99"/>
      <c r="G160" s="99"/>
      <c r="H160" s="99"/>
      <c r="I160" s="99"/>
      <c r="J160" s="99"/>
      <c r="K160" s="99"/>
      <c r="L160" s="99"/>
      <c r="M160" s="99"/>
      <c r="N160" s="99"/>
      <c r="O160" s="99"/>
      <c r="P160" s="99"/>
      <c r="Q160" s="99"/>
      <c r="R160" s="99"/>
      <c r="S160" s="99"/>
      <c r="T160" s="99"/>
      <c r="U160" s="99"/>
      <c r="V160" s="99"/>
      <c r="W160" s="99"/>
      <c r="X160" s="99"/>
      <c r="Y160" s="99"/>
      <c r="Z160" s="66"/>
    </row>
    <row r="161" spans="1:26" ht="12.75" customHeight="1" x14ac:dyDescent="0.2">
      <c r="A161" s="118"/>
      <c r="B161" s="118"/>
      <c r="C161" s="99"/>
      <c r="D161" s="119"/>
      <c r="E161" s="99"/>
      <c r="F161" s="99"/>
      <c r="G161" s="99"/>
      <c r="H161" s="99"/>
      <c r="I161" s="99"/>
      <c r="J161" s="99"/>
      <c r="K161" s="99"/>
      <c r="L161" s="99"/>
      <c r="M161" s="99"/>
      <c r="N161" s="99"/>
      <c r="O161" s="99"/>
      <c r="P161" s="99"/>
      <c r="Q161" s="99"/>
      <c r="R161" s="99"/>
      <c r="S161" s="99"/>
      <c r="T161" s="99"/>
      <c r="U161" s="99"/>
      <c r="V161" s="99"/>
      <c r="W161" s="99"/>
      <c r="X161" s="99"/>
      <c r="Y161" s="99"/>
      <c r="Z161" s="66"/>
    </row>
    <row r="162" spans="1:26" ht="12.75" customHeight="1" x14ac:dyDescent="0.2">
      <c r="A162" s="118"/>
      <c r="B162" s="118"/>
      <c r="C162" s="99"/>
      <c r="D162" s="119"/>
      <c r="E162" s="99"/>
      <c r="F162" s="99"/>
      <c r="G162" s="99"/>
      <c r="H162" s="99"/>
      <c r="I162" s="99"/>
      <c r="J162" s="99"/>
      <c r="K162" s="99"/>
      <c r="L162" s="99"/>
      <c r="M162" s="99"/>
      <c r="N162" s="99"/>
      <c r="O162" s="99"/>
      <c r="P162" s="99"/>
      <c r="Q162" s="99"/>
      <c r="R162" s="99"/>
      <c r="S162" s="99"/>
      <c r="T162" s="99"/>
      <c r="U162" s="99"/>
      <c r="V162" s="99"/>
      <c r="W162" s="99"/>
      <c r="X162" s="99"/>
      <c r="Y162" s="99"/>
      <c r="Z162" s="66"/>
    </row>
    <row r="163" spans="1:26" ht="12.75" customHeight="1" x14ac:dyDescent="0.2">
      <c r="A163" s="118"/>
      <c r="B163" s="118"/>
      <c r="C163" s="99"/>
      <c r="D163" s="119"/>
      <c r="E163" s="99"/>
      <c r="F163" s="99"/>
      <c r="G163" s="99"/>
      <c r="H163" s="99"/>
      <c r="I163" s="99"/>
      <c r="J163" s="99"/>
      <c r="K163" s="99"/>
      <c r="L163" s="99"/>
      <c r="M163" s="99"/>
      <c r="N163" s="99"/>
      <c r="O163" s="99"/>
      <c r="P163" s="99"/>
      <c r="Q163" s="99"/>
      <c r="R163" s="99"/>
      <c r="S163" s="99"/>
      <c r="T163" s="99"/>
      <c r="U163" s="99"/>
      <c r="V163" s="99"/>
      <c r="W163" s="99"/>
      <c r="X163" s="99"/>
      <c r="Y163" s="99"/>
      <c r="Z163" s="66"/>
    </row>
    <row r="164" spans="1:26" ht="12.75" customHeight="1" x14ac:dyDescent="0.2">
      <c r="A164" s="118"/>
      <c r="B164" s="118"/>
      <c r="C164" s="99"/>
      <c r="D164" s="119"/>
      <c r="E164" s="99"/>
      <c r="F164" s="99"/>
      <c r="G164" s="99"/>
      <c r="H164" s="99"/>
      <c r="I164" s="99"/>
      <c r="J164" s="99"/>
      <c r="K164" s="99"/>
      <c r="L164" s="99"/>
      <c r="M164" s="99"/>
      <c r="N164" s="99"/>
      <c r="O164" s="99"/>
      <c r="P164" s="99"/>
      <c r="Q164" s="99"/>
      <c r="R164" s="99"/>
      <c r="S164" s="99"/>
      <c r="T164" s="99"/>
      <c r="U164" s="99"/>
      <c r="V164" s="99"/>
      <c r="W164" s="99"/>
      <c r="X164" s="99"/>
      <c r="Y164" s="99"/>
      <c r="Z164" s="66"/>
    </row>
    <row r="165" spans="1:26" ht="12.75" customHeight="1" x14ac:dyDescent="0.2">
      <c r="A165" s="118"/>
      <c r="B165" s="118"/>
      <c r="C165" s="99"/>
      <c r="D165" s="119"/>
      <c r="E165" s="99"/>
      <c r="F165" s="99"/>
      <c r="G165" s="99"/>
      <c r="H165" s="99"/>
      <c r="I165" s="99"/>
      <c r="J165" s="99"/>
      <c r="K165" s="99"/>
      <c r="L165" s="99"/>
      <c r="M165" s="99"/>
      <c r="N165" s="99"/>
      <c r="O165" s="99"/>
      <c r="P165" s="99"/>
      <c r="Q165" s="99"/>
      <c r="R165" s="99"/>
      <c r="S165" s="99"/>
      <c r="T165" s="99"/>
      <c r="U165" s="99"/>
      <c r="V165" s="99"/>
      <c r="W165" s="99"/>
      <c r="X165" s="99"/>
      <c r="Y165" s="99"/>
      <c r="Z165" s="66"/>
    </row>
    <row r="166" spans="1:26" ht="12.75" customHeight="1" x14ac:dyDescent="0.2">
      <c r="A166" s="118"/>
      <c r="B166" s="118"/>
      <c r="C166" s="99"/>
      <c r="D166" s="119"/>
      <c r="E166" s="99"/>
      <c r="F166" s="99"/>
      <c r="G166" s="99"/>
      <c r="H166" s="99"/>
      <c r="I166" s="99"/>
      <c r="J166" s="99"/>
      <c r="K166" s="99"/>
      <c r="L166" s="99"/>
      <c r="M166" s="99"/>
      <c r="N166" s="99"/>
      <c r="O166" s="99"/>
      <c r="P166" s="99"/>
      <c r="Q166" s="99"/>
      <c r="R166" s="99"/>
      <c r="S166" s="99"/>
      <c r="T166" s="99"/>
      <c r="U166" s="99"/>
      <c r="V166" s="99"/>
      <c r="W166" s="99"/>
      <c r="X166" s="99"/>
      <c r="Y166" s="99"/>
      <c r="Z166" s="66"/>
    </row>
    <row r="167" spans="1:26" ht="12.75" customHeight="1" x14ac:dyDescent="0.2">
      <c r="A167" s="118"/>
      <c r="B167" s="118"/>
      <c r="C167" s="99"/>
      <c r="D167" s="119"/>
      <c r="E167" s="99"/>
      <c r="F167" s="99"/>
      <c r="G167" s="99"/>
      <c r="H167" s="99"/>
      <c r="I167" s="99"/>
      <c r="J167" s="99"/>
      <c r="K167" s="99"/>
      <c r="L167" s="99"/>
      <c r="M167" s="99"/>
      <c r="N167" s="99"/>
      <c r="O167" s="99"/>
      <c r="P167" s="99"/>
      <c r="Q167" s="99"/>
      <c r="R167" s="99"/>
      <c r="S167" s="99"/>
      <c r="T167" s="99"/>
      <c r="U167" s="99"/>
      <c r="V167" s="99"/>
      <c r="W167" s="99"/>
      <c r="X167" s="99"/>
      <c r="Y167" s="99"/>
      <c r="Z167" s="66"/>
    </row>
    <row r="168" spans="1:26" ht="12.75" customHeight="1" x14ac:dyDescent="0.2">
      <c r="A168" s="118"/>
      <c r="B168" s="118"/>
      <c r="C168" s="99"/>
      <c r="D168" s="119"/>
      <c r="E168" s="99"/>
      <c r="F168" s="99"/>
      <c r="G168" s="99"/>
      <c r="H168" s="99"/>
      <c r="I168" s="99"/>
      <c r="J168" s="99"/>
      <c r="K168" s="99"/>
      <c r="L168" s="99"/>
      <c r="M168" s="99"/>
      <c r="N168" s="99"/>
      <c r="O168" s="99"/>
      <c r="P168" s="99"/>
      <c r="Q168" s="99"/>
      <c r="R168" s="99"/>
      <c r="S168" s="99"/>
      <c r="T168" s="99"/>
      <c r="U168" s="99"/>
      <c r="V168" s="99"/>
      <c r="W168" s="99"/>
      <c r="X168" s="99"/>
      <c r="Y168" s="99"/>
      <c r="Z168" s="66"/>
    </row>
    <row r="169" spans="1:26" ht="12.75" customHeight="1" x14ac:dyDescent="0.2">
      <c r="A169" s="118"/>
      <c r="B169" s="118"/>
      <c r="C169" s="99"/>
      <c r="D169" s="119"/>
      <c r="E169" s="99"/>
      <c r="F169" s="99"/>
      <c r="G169" s="99"/>
      <c r="H169" s="99"/>
      <c r="I169" s="99"/>
      <c r="J169" s="99"/>
      <c r="K169" s="99"/>
      <c r="L169" s="99"/>
      <c r="M169" s="99"/>
      <c r="N169" s="99"/>
      <c r="O169" s="99"/>
      <c r="P169" s="99"/>
      <c r="Q169" s="99"/>
      <c r="R169" s="99"/>
      <c r="S169" s="99"/>
      <c r="T169" s="99"/>
      <c r="U169" s="99"/>
      <c r="V169" s="99"/>
      <c r="W169" s="99"/>
      <c r="X169" s="99"/>
      <c r="Y169" s="99"/>
      <c r="Z169" s="66"/>
    </row>
    <row r="170" spans="1:26" ht="12.75" customHeight="1" x14ac:dyDescent="0.2">
      <c r="A170" s="118"/>
      <c r="B170" s="118"/>
      <c r="C170" s="99"/>
      <c r="D170" s="119"/>
      <c r="E170" s="99"/>
      <c r="F170" s="99"/>
      <c r="G170" s="99"/>
      <c r="H170" s="99"/>
      <c r="I170" s="99"/>
      <c r="J170" s="99"/>
      <c r="K170" s="99"/>
      <c r="L170" s="99"/>
      <c r="M170" s="99"/>
      <c r="N170" s="99"/>
      <c r="O170" s="99"/>
      <c r="P170" s="99"/>
      <c r="Q170" s="99"/>
      <c r="R170" s="99"/>
      <c r="S170" s="99"/>
      <c r="T170" s="99"/>
      <c r="U170" s="99"/>
      <c r="V170" s="99"/>
      <c r="W170" s="99"/>
      <c r="X170" s="99"/>
      <c r="Y170" s="99"/>
      <c r="Z170" s="66"/>
    </row>
    <row r="171" spans="1:26" ht="12.75" customHeight="1" x14ac:dyDescent="0.2">
      <c r="A171" s="118"/>
      <c r="B171" s="118"/>
      <c r="C171" s="99"/>
      <c r="D171" s="119"/>
      <c r="E171" s="99"/>
      <c r="F171" s="99"/>
      <c r="G171" s="99"/>
      <c r="H171" s="99"/>
      <c r="I171" s="99"/>
      <c r="J171" s="99"/>
      <c r="K171" s="99"/>
      <c r="L171" s="99"/>
      <c r="M171" s="99"/>
      <c r="N171" s="99"/>
      <c r="O171" s="99"/>
      <c r="P171" s="99"/>
      <c r="Q171" s="99"/>
      <c r="R171" s="99"/>
      <c r="S171" s="99"/>
      <c r="T171" s="99"/>
      <c r="U171" s="99"/>
      <c r="V171" s="99"/>
      <c r="W171" s="99"/>
      <c r="X171" s="99"/>
      <c r="Y171" s="99"/>
      <c r="Z171" s="66"/>
    </row>
    <row r="172" spans="1:26" ht="12.75" customHeight="1" x14ac:dyDescent="0.2">
      <c r="A172" s="118"/>
      <c r="B172" s="118"/>
      <c r="C172" s="99"/>
      <c r="D172" s="119"/>
      <c r="E172" s="99"/>
      <c r="F172" s="99"/>
      <c r="G172" s="99"/>
      <c r="H172" s="99"/>
      <c r="I172" s="99"/>
      <c r="J172" s="99"/>
      <c r="K172" s="99"/>
      <c r="L172" s="99"/>
      <c r="M172" s="99"/>
      <c r="N172" s="99"/>
      <c r="O172" s="99"/>
      <c r="P172" s="99"/>
      <c r="Q172" s="99"/>
      <c r="R172" s="99"/>
      <c r="S172" s="99"/>
      <c r="T172" s="99"/>
      <c r="U172" s="99"/>
      <c r="V172" s="99"/>
      <c r="W172" s="99"/>
      <c r="X172" s="99"/>
      <c r="Y172" s="99"/>
      <c r="Z172" s="66"/>
    </row>
    <row r="173" spans="1:26" ht="12.75" customHeight="1" x14ac:dyDescent="0.2">
      <c r="A173" s="118"/>
      <c r="B173" s="118"/>
      <c r="C173" s="99"/>
      <c r="D173" s="119"/>
      <c r="E173" s="99"/>
      <c r="F173" s="99"/>
      <c r="G173" s="99"/>
      <c r="H173" s="99"/>
      <c r="I173" s="99"/>
      <c r="J173" s="99"/>
      <c r="K173" s="99"/>
      <c r="L173" s="99"/>
      <c r="M173" s="99"/>
      <c r="N173" s="99"/>
      <c r="O173" s="99"/>
      <c r="P173" s="99"/>
      <c r="Q173" s="99"/>
      <c r="R173" s="99"/>
      <c r="S173" s="99"/>
      <c r="T173" s="99"/>
      <c r="U173" s="99"/>
      <c r="V173" s="99"/>
      <c r="W173" s="99"/>
      <c r="X173" s="99"/>
      <c r="Y173" s="99"/>
      <c r="Z173" s="66"/>
    </row>
    <row r="174" spans="1:26" ht="12.75" customHeight="1" x14ac:dyDescent="0.2">
      <c r="A174" s="118"/>
      <c r="B174" s="118"/>
      <c r="C174" s="99"/>
      <c r="D174" s="119"/>
      <c r="E174" s="99"/>
      <c r="F174" s="99"/>
      <c r="G174" s="99"/>
      <c r="H174" s="99"/>
      <c r="I174" s="99"/>
      <c r="J174" s="99"/>
      <c r="K174" s="99"/>
      <c r="L174" s="99"/>
      <c r="M174" s="99"/>
      <c r="N174" s="99"/>
      <c r="O174" s="99"/>
      <c r="P174" s="99"/>
      <c r="Q174" s="99"/>
      <c r="R174" s="99"/>
      <c r="S174" s="99"/>
      <c r="T174" s="99"/>
      <c r="U174" s="99"/>
      <c r="V174" s="99"/>
      <c r="W174" s="99"/>
      <c r="X174" s="99"/>
      <c r="Y174" s="99"/>
      <c r="Z174" s="66"/>
    </row>
    <row r="175" spans="1:26" ht="12.75" customHeight="1" x14ac:dyDescent="0.2">
      <c r="A175" s="118"/>
      <c r="B175" s="118"/>
      <c r="C175" s="99"/>
      <c r="D175" s="119"/>
      <c r="E175" s="99"/>
      <c r="F175" s="99"/>
      <c r="G175" s="99"/>
      <c r="H175" s="99"/>
      <c r="I175" s="99"/>
      <c r="J175" s="99"/>
      <c r="K175" s="99"/>
      <c r="L175" s="99"/>
      <c r="M175" s="99"/>
      <c r="N175" s="99"/>
      <c r="O175" s="99"/>
      <c r="P175" s="99"/>
      <c r="Q175" s="99"/>
      <c r="R175" s="99"/>
      <c r="S175" s="99"/>
      <c r="T175" s="99"/>
      <c r="U175" s="99"/>
      <c r="V175" s="99"/>
      <c r="W175" s="99"/>
      <c r="X175" s="99"/>
      <c r="Y175" s="99"/>
      <c r="Z175" s="66"/>
    </row>
    <row r="176" spans="1:26" ht="12.75" customHeight="1" x14ac:dyDescent="0.2">
      <c r="A176" s="118"/>
      <c r="B176" s="118"/>
      <c r="C176" s="99"/>
      <c r="D176" s="119"/>
      <c r="E176" s="99"/>
      <c r="F176" s="99"/>
      <c r="G176" s="99"/>
      <c r="H176" s="99"/>
      <c r="I176" s="99"/>
      <c r="J176" s="99"/>
      <c r="K176" s="99"/>
      <c r="L176" s="99"/>
      <c r="M176" s="99"/>
      <c r="N176" s="99"/>
      <c r="O176" s="99"/>
      <c r="P176" s="99"/>
      <c r="Q176" s="99"/>
      <c r="R176" s="99"/>
      <c r="S176" s="99"/>
      <c r="T176" s="99"/>
      <c r="U176" s="99"/>
      <c r="V176" s="99"/>
      <c r="W176" s="99"/>
      <c r="X176" s="99"/>
      <c r="Y176" s="99"/>
      <c r="Z176" s="66"/>
    </row>
    <row r="177" spans="1:26" ht="12.75" customHeight="1" x14ac:dyDescent="0.2">
      <c r="A177" s="118"/>
      <c r="B177" s="118"/>
      <c r="C177" s="99"/>
      <c r="D177" s="119"/>
      <c r="E177" s="99"/>
      <c r="F177" s="99"/>
      <c r="G177" s="99"/>
      <c r="H177" s="99"/>
      <c r="I177" s="99"/>
      <c r="J177" s="99"/>
      <c r="K177" s="99"/>
      <c r="L177" s="99"/>
      <c r="M177" s="99"/>
      <c r="N177" s="99"/>
      <c r="O177" s="99"/>
      <c r="P177" s="99"/>
      <c r="Q177" s="99"/>
      <c r="R177" s="99"/>
      <c r="S177" s="99"/>
      <c r="T177" s="99"/>
      <c r="U177" s="99"/>
      <c r="V177" s="99"/>
      <c r="W177" s="99"/>
      <c r="X177" s="99"/>
      <c r="Y177" s="99"/>
      <c r="Z177" s="66"/>
    </row>
    <row r="178" spans="1:26" ht="12.75" customHeight="1" x14ac:dyDescent="0.2">
      <c r="A178" s="118"/>
      <c r="B178" s="118"/>
      <c r="C178" s="99"/>
      <c r="D178" s="119"/>
      <c r="E178" s="99"/>
      <c r="F178" s="99"/>
      <c r="G178" s="99"/>
      <c r="H178" s="99"/>
      <c r="I178" s="99"/>
      <c r="J178" s="99"/>
      <c r="K178" s="99"/>
      <c r="L178" s="99"/>
      <c r="M178" s="99"/>
      <c r="N178" s="99"/>
      <c r="O178" s="99"/>
      <c r="P178" s="99"/>
      <c r="Q178" s="99"/>
      <c r="R178" s="99"/>
      <c r="S178" s="99"/>
      <c r="T178" s="99"/>
      <c r="U178" s="99"/>
      <c r="V178" s="99"/>
      <c r="W178" s="99"/>
      <c r="X178" s="99"/>
      <c r="Y178" s="99"/>
      <c r="Z178" s="66"/>
    </row>
    <row r="179" spans="1:26" ht="12.75" customHeight="1" x14ac:dyDescent="0.2">
      <c r="A179" s="118"/>
      <c r="B179" s="118"/>
      <c r="C179" s="99"/>
      <c r="D179" s="119"/>
      <c r="E179" s="99"/>
      <c r="F179" s="99"/>
      <c r="G179" s="99"/>
      <c r="H179" s="99"/>
      <c r="I179" s="99"/>
      <c r="J179" s="99"/>
      <c r="K179" s="99"/>
      <c r="L179" s="99"/>
      <c r="M179" s="99"/>
      <c r="N179" s="99"/>
      <c r="O179" s="99"/>
      <c r="P179" s="99"/>
      <c r="Q179" s="99"/>
      <c r="R179" s="99"/>
      <c r="S179" s="99"/>
      <c r="T179" s="99"/>
      <c r="U179" s="99"/>
      <c r="V179" s="99"/>
      <c r="W179" s="99"/>
      <c r="X179" s="99"/>
      <c r="Y179" s="99"/>
      <c r="Z179" s="66"/>
    </row>
    <row r="180" spans="1:26" ht="12.75" customHeight="1" x14ac:dyDescent="0.2">
      <c r="A180" s="118"/>
      <c r="B180" s="118"/>
      <c r="C180" s="99"/>
      <c r="D180" s="119"/>
      <c r="E180" s="99"/>
      <c r="F180" s="99"/>
      <c r="G180" s="99"/>
      <c r="H180" s="99"/>
      <c r="I180" s="99"/>
      <c r="J180" s="99"/>
      <c r="K180" s="99"/>
      <c r="L180" s="99"/>
      <c r="M180" s="99"/>
      <c r="N180" s="99"/>
      <c r="O180" s="99"/>
      <c r="P180" s="99"/>
      <c r="Q180" s="99"/>
      <c r="R180" s="99"/>
      <c r="S180" s="99"/>
      <c r="T180" s="99"/>
      <c r="U180" s="99"/>
      <c r="V180" s="99"/>
      <c r="W180" s="99"/>
      <c r="X180" s="99"/>
      <c r="Y180" s="99"/>
      <c r="Z180" s="66"/>
    </row>
    <row r="181" spans="1:26" ht="12.75" customHeight="1" x14ac:dyDescent="0.2">
      <c r="A181" s="118"/>
      <c r="B181" s="118"/>
      <c r="C181" s="99"/>
      <c r="D181" s="119"/>
      <c r="E181" s="99"/>
      <c r="F181" s="99"/>
      <c r="G181" s="99"/>
      <c r="H181" s="99"/>
      <c r="I181" s="99"/>
      <c r="J181" s="99"/>
      <c r="K181" s="99"/>
      <c r="L181" s="99"/>
      <c r="M181" s="99"/>
      <c r="N181" s="99"/>
      <c r="O181" s="99"/>
      <c r="P181" s="99"/>
      <c r="Q181" s="99"/>
      <c r="R181" s="99"/>
      <c r="S181" s="99"/>
      <c r="T181" s="99"/>
      <c r="U181" s="99"/>
      <c r="V181" s="99"/>
      <c r="W181" s="99"/>
      <c r="X181" s="99"/>
      <c r="Y181" s="99"/>
      <c r="Z181" s="66"/>
    </row>
    <row r="182" spans="1:26" ht="12.75" customHeight="1" x14ac:dyDescent="0.2">
      <c r="A182" s="118"/>
      <c r="B182" s="118"/>
      <c r="C182" s="99"/>
      <c r="D182" s="119"/>
      <c r="E182" s="99"/>
      <c r="F182" s="99"/>
      <c r="G182" s="99"/>
      <c r="H182" s="99"/>
      <c r="I182" s="99"/>
      <c r="J182" s="99"/>
      <c r="K182" s="99"/>
      <c r="L182" s="99"/>
      <c r="M182" s="99"/>
      <c r="N182" s="99"/>
      <c r="O182" s="99"/>
      <c r="P182" s="99"/>
      <c r="Q182" s="99"/>
      <c r="R182" s="99"/>
      <c r="S182" s="99"/>
      <c r="T182" s="99"/>
      <c r="U182" s="99"/>
      <c r="V182" s="99"/>
      <c r="W182" s="99"/>
      <c r="X182" s="99"/>
      <c r="Y182" s="99"/>
      <c r="Z182" s="66"/>
    </row>
    <row r="183" spans="1:26" ht="12.75" customHeight="1" x14ac:dyDescent="0.2">
      <c r="A183" s="118"/>
      <c r="B183" s="118"/>
      <c r="C183" s="99"/>
      <c r="D183" s="119"/>
      <c r="E183" s="99"/>
      <c r="F183" s="99"/>
      <c r="G183" s="99"/>
      <c r="H183" s="99"/>
      <c r="I183" s="99"/>
      <c r="J183" s="99"/>
      <c r="K183" s="99"/>
      <c r="L183" s="99"/>
      <c r="M183" s="99"/>
      <c r="N183" s="99"/>
      <c r="O183" s="99"/>
      <c r="P183" s="99"/>
      <c r="Q183" s="99"/>
      <c r="R183" s="99"/>
      <c r="S183" s="99"/>
      <c r="T183" s="99"/>
      <c r="U183" s="99"/>
      <c r="V183" s="99"/>
      <c r="W183" s="99"/>
      <c r="X183" s="99"/>
      <c r="Y183" s="99"/>
      <c r="Z183" s="66"/>
    </row>
    <row r="184" spans="1:26" ht="12.75" customHeight="1" x14ac:dyDescent="0.2">
      <c r="A184" s="118"/>
      <c r="B184" s="118"/>
      <c r="C184" s="99"/>
      <c r="D184" s="119"/>
      <c r="E184" s="99"/>
      <c r="F184" s="99"/>
      <c r="G184" s="99"/>
      <c r="H184" s="99"/>
      <c r="I184" s="99"/>
      <c r="J184" s="99"/>
      <c r="K184" s="99"/>
      <c r="L184" s="99"/>
      <c r="M184" s="99"/>
      <c r="N184" s="99"/>
      <c r="O184" s="99"/>
      <c r="P184" s="99"/>
      <c r="Q184" s="99"/>
      <c r="R184" s="99"/>
      <c r="S184" s="99"/>
      <c r="T184" s="99"/>
      <c r="U184" s="99"/>
      <c r="V184" s="99"/>
      <c r="W184" s="99"/>
      <c r="X184" s="99"/>
      <c r="Y184" s="99"/>
      <c r="Z184" s="66"/>
    </row>
    <row r="185" spans="1:26" ht="12.75" customHeight="1" x14ac:dyDescent="0.2">
      <c r="A185" s="118"/>
      <c r="B185" s="118"/>
      <c r="C185" s="99"/>
      <c r="D185" s="119"/>
      <c r="E185" s="99"/>
      <c r="F185" s="99"/>
      <c r="G185" s="99"/>
      <c r="H185" s="99"/>
      <c r="I185" s="99"/>
      <c r="J185" s="99"/>
      <c r="K185" s="99"/>
      <c r="L185" s="99"/>
      <c r="M185" s="99"/>
      <c r="N185" s="99"/>
      <c r="O185" s="99"/>
      <c r="P185" s="99"/>
      <c r="Q185" s="99"/>
      <c r="R185" s="99"/>
      <c r="S185" s="99"/>
      <c r="T185" s="99"/>
      <c r="U185" s="99"/>
      <c r="V185" s="99"/>
      <c r="W185" s="99"/>
      <c r="X185" s="99"/>
      <c r="Y185" s="99"/>
      <c r="Z185" s="66"/>
    </row>
    <row r="186" spans="1:26" ht="12.75" customHeight="1" x14ac:dyDescent="0.2">
      <c r="A186" s="118"/>
      <c r="B186" s="118"/>
      <c r="C186" s="99"/>
      <c r="D186" s="119"/>
      <c r="E186" s="99"/>
      <c r="F186" s="99"/>
      <c r="G186" s="99"/>
      <c r="H186" s="99"/>
      <c r="I186" s="99"/>
      <c r="J186" s="99"/>
      <c r="K186" s="99"/>
      <c r="L186" s="99"/>
      <c r="M186" s="99"/>
      <c r="N186" s="99"/>
      <c r="O186" s="99"/>
      <c r="P186" s="99"/>
      <c r="Q186" s="99"/>
      <c r="R186" s="99"/>
      <c r="S186" s="99"/>
      <c r="T186" s="99"/>
      <c r="U186" s="99"/>
      <c r="V186" s="99"/>
      <c r="W186" s="99"/>
      <c r="X186" s="99"/>
      <c r="Y186" s="99"/>
      <c r="Z186" s="66"/>
    </row>
    <row r="187" spans="1:26" ht="12.75" customHeight="1" x14ac:dyDescent="0.2">
      <c r="A187" s="118"/>
      <c r="B187" s="118"/>
      <c r="C187" s="99"/>
      <c r="D187" s="119"/>
      <c r="E187" s="99"/>
      <c r="F187" s="99"/>
      <c r="G187" s="99"/>
      <c r="H187" s="99"/>
      <c r="I187" s="99"/>
      <c r="J187" s="99"/>
      <c r="K187" s="99"/>
      <c r="L187" s="99"/>
      <c r="M187" s="99"/>
      <c r="N187" s="99"/>
      <c r="O187" s="99"/>
      <c r="P187" s="99"/>
      <c r="Q187" s="99"/>
      <c r="R187" s="99"/>
      <c r="S187" s="99"/>
      <c r="T187" s="99"/>
      <c r="U187" s="99"/>
      <c r="V187" s="99"/>
      <c r="W187" s="99"/>
      <c r="X187" s="99"/>
      <c r="Y187" s="99"/>
      <c r="Z187" s="66"/>
    </row>
    <row r="188" spans="1:26" ht="12.75" customHeight="1" x14ac:dyDescent="0.2">
      <c r="A188" s="118"/>
      <c r="B188" s="118"/>
      <c r="C188" s="99"/>
      <c r="D188" s="119"/>
      <c r="E188" s="99"/>
      <c r="F188" s="99"/>
      <c r="G188" s="99"/>
      <c r="H188" s="99"/>
      <c r="I188" s="99"/>
      <c r="J188" s="99"/>
      <c r="K188" s="99"/>
      <c r="L188" s="99"/>
      <c r="M188" s="99"/>
      <c r="N188" s="99"/>
      <c r="O188" s="99"/>
      <c r="P188" s="99"/>
      <c r="Q188" s="99"/>
      <c r="R188" s="99"/>
      <c r="S188" s="99"/>
      <c r="T188" s="99"/>
      <c r="U188" s="99"/>
      <c r="V188" s="99"/>
      <c r="W188" s="99"/>
      <c r="X188" s="99"/>
      <c r="Y188" s="99"/>
      <c r="Z188" s="66"/>
    </row>
    <row r="189" spans="1:26" ht="12.75" customHeight="1" x14ac:dyDescent="0.2">
      <c r="A189" s="118"/>
      <c r="B189" s="118"/>
      <c r="C189" s="99"/>
      <c r="D189" s="119"/>
      <c r="E189" s="99"/>
      <c r="F189" s="99"/>
      <c r="G189" s="99"/>
      <c r="H189" s="99"/>
      <c r="I189" s="99"/>
      <c r="J189" s="99"/>
      <c r="K189" s="99"/>
      <c r="L189" s="99"/>
      <c r="M189" s="99"/>
      <c r="N189" s="99"/>
      <c r="O189" s="99"/>
      <c r="P189" s="99"/>
      <c r="Q189" s="99"/>
      <c r="R189" s="99"/>
      <c r="S189" s="99"/>
      <c r="T189" s="99"/>
      <c r="U189" s="99"/>
      <c r="V189" s="99"/>
      <c r="W189" s="99"/>
      <c r="X189" s="99"/>
      <c r="Y189" s="99"/>
      <c r="Z189" s="66"/>
    </row>
    <row r="190" spans="1:26" ht="12.75" customHeight="1" x14ac:dyDescent="0.2">
      <c r="A190" s="118"/>
      <c r="B190" s="118"/>
      <c r="C190" s="99"/>
      <c r="D190" s="119"/>
      <c r="E190" s="99"/>
      <c r="F190" s="99"/>
      <c r="G190" s="99"/>
      <c r="H190" s="99"/>
      <c r="I190" s="99"/>
      <c r="J190" s="99"/>
      <c r="K190" s="99"/>
      <c r="L190" s="99"/>
      <c r="M190" s="99"/>
      <c r="N190" s="99"/>
      <c r="O190" s="99"/>
      <c r="P190" s="99"/>
      <c r="Q190" s="99"/>
      <c r="R190" s="99"/>
      <c r="S190" s="99"/>
      <c r="T190" s="99"/>
      <c r="U190" s="99"/>
      <c r="V190" s="99"/>
      <c r="W190" s="99"/>
      <c r="X190" s="99"/>
      <c r="Y190" s="99"/>
      <c r="Z190" s="66"/>
    </row>
    <row r="191" spans="1:26" ht="12.75" customHeight="1" x14ac:dyDescent="0.2">
      <c r="A191" s="118"/>
      <c r="B191" s="118"/>
      <c r="C191" s="99"/>
      <c r="D191" s="119"/>
      <c r="E191" s="99"/>
      <c r="F191" s="99"/>
      <c r="G191" s="99"/>
      <c r="H191" s="99"/>
      <c r="I191" s="99"/>
      <c r="J191" s="99"/>
      <c r="K191" s="99"/>
      <c r="L191" s="99"/>
      <c r="M191" s="99"/>
      <c r="N191" s="99"/>
      <c r="O191" s="99"/>
      <c r="P191" s="99"/>
      <c r="Q191" s="99"/>
      <c r="R191" s="99"/>
      <c r="S191" s="99"/>
      <c r="T191" s="99"/>
      <c r="U191" s="99"/>
      <c r="V191" s="99"/>
      <c r="W191" s="99"/>
      <c r="X191" s="99"/>
      <c r="Y191" s="99"/>
      <c r="Z191" s="66"/>
    </row>
    <row r="192" spans="1:26" ht="12.75" customHeight="1" x14ac:dyDescent="0.2">
      <c r="A192" s="118"/>
      <c r="B192" s="118"/>
      <c r="C192" s="99"/>
      <c r="D192" s="119"/>
      <c r="E192" s="99"/>
      <c r="F192" s="99"/>
      <c r="G192" s="99"/>
      <c r="H192" s="99"/>
      <c r="I192" s="99"/>
      <c r="J192" s="99"/>
      <c r="K192" s="99"/>
      <c r="L192" s="99"/>
      <c r="M192" s="99"/>
      <c r="N192" s="99"/>
      <c r="O192" s="99"/>
      <c r="P192" s="99"/>
      <c r="Q192" s="99"/>
      <c r="R192" s="99"/>
      <c r="S192" s="99"/>
      <c r="T192" s="99"/>
      <c r="U192" s="99"/>
      <c r="V192" s="99"/>
      <c r="W192" s="99"/>
      <c r="X192" s="99"/>
      <c r="Y192" s="99"/>
      <c r="Z192" s="66"/>
    </row>
    <row r="193" spans="1:26" ht="12.75" customHeight="1" x14ac:dyDescent="0.2">
      <c r="A193" s="118"/>
      <c r="B193" s="118"/>
      <c r="C193" s="99"/>
      <c r="D193" s="119"/>
      <c r="E193" s="99"/>
      <c r="F193" s="99"/>
      <c r="G193" s="99"/>
      <c r="H193" s="99"/>
      <c r="I193" s="99"/>
      <c r="J193" s="99"/>
      <c r="K193" s="99"/>
      <c r="L193" s="99"/>
      <c r="M193" s="99"/>
      <c r="N193" s="99"/>
      <c r="O193" s="99"/>
      <c r="P193" s="99"/>
      <c r="Q193" s="99"/>
      <c r="R193" s="99"/>
      <c r="S193" s="99"/>
      <c r="T193" s="99"/>
      <c r="U193" s="99"/>
      <c r="V193" s="99"/>
      <c r="W193" s="99"/>
      <c r="X193" s="99"/>
      <c r="Y193" s="99"/>
      <c r="Z193" s="66"/>
    </row>
    <row r="194" spans="1:26" ht="12.75" customHeight="1" x14ac:dyDescent="0.2">
      <c r="A194" s="118"/>
      <c r="B194" s="118"/>
      <c r="C194" s="99"/>
      <c r="D194" s="119"/>
      <c r="E194" s="99"/>
      <c r="F194" s="99"/>
      <c r="G194" s="99"/>
      <c r="H194" s="99"/>
      <c r="I194" s="99"/>
      <c r="J194" s="99"/>
      <c r="K194" s="99"/>
      <c r="L194" s="99"/>
      <c r="M194" s="99"/>
      <c r="N194" s="99"/>
      <c r="O194" s="99"/>
      <c r="P194" s="99"/>
      <c r="Q194" s="99"/>
      <c r="R194" s="99"/>
      <c r="S194" s="99"/>
      <c r="T194" s="99"/>
      <c r="U194" s="99"/>
      <c r="V194" s="99"/>
      <c r="W194" s="99"/>
      <c r="X194" s="99"/>
      <c r="Y194" s="99"/>
      <c r="Z194" s="66"/>
    </row>
    <row r="195" spans="1:26" ht="12.75" customHeight="1" x14ac:dyDescent="0.2">
      <c r="A195" s="118"/>
      <c r="B195" s="118"/>
      <c r="C195" s="99"/>
      <c r="D195" s="119"/>
      <c r="E195" s="99"/>
      <c r="F195" s="99"/>
      <c r="G195" s="99"/>
      <c r="H195" s="99"/>
      <c r="I195" s="99"/>
      <c r="J195" s="99"/>
      <c r="K195" s="99"/>
      <c r="L195" s="99"/>
      <c r="M195" s="99"/>
      <c r="N195" s="99"/>
      <c r="O195" s="99"/>
      <c r="P195" s="99"/>
      <c r="Q195" s="99"/>
      <c r="R195" s="99"/>
      <c r="S195" s="99"/>
      <c r="T195" s="99"/>
      <c r="U195" s="99"/>
      <c r="V195" s="99"/>
      <c r="W195" s="99"/>
      <c r="X195" s="99"/>
      <c r="Y195" s="99"/>
      <c r="Z195" s="66"/>
    </row>
    <row r="196" spans="1:26" ht="12.75" customHeight="1" x14ac:dyDescent="0.2">
      <c r="A196" s="118"/>
      <c r="B196" s="118"/>
      <c r="C196" s="99"/>
      <c r="D196" s="119"/>
      <c r="E196" s="99"/>
      <c r="F196" s="99"/>
      <c r="G196" s="99"/>
      <c r="H196" s="99"/>
      <c r="I196" s="99"/>
      <c r="J196" s="99"/>
      <c r="K196" s="99"/>
      <c r="L196" s="99"/>
      <c r="M196" s="99"/>
      <c r="N196" s="99"/>
      <c r="O196" s="99"/>
      <c r="P196" s="99"/>
      <c r="Q196" s="99"/>
      <c r="R196" s="99"/>
      <c r="S196" s="99"/>
      <c r="T196" s="99"/>
      <c r="U196" s="99"/>
      <c r="V196" s="99"/>
      <c r="W196" s="99"/>
      <c r="X196" s="99"/>
      <c r="Y196" s="99"/>
      <c r="Z196" s="66"/>
    </row>
    <row r="197" spans="1:26" ht="12.75" customHeight="1" x14ac:dyDescent="0.2">
      <c r="A197" s="118"/>
      <c r="B197" s="118"/>
      <c r="C197" s="99"/>
      <c r="D197" s="119"/>
      <c r="E197" s="99"/>
      <c r="F197" s="99"/>
      <c r="G197" s="99"/>
      <c r="H197" s="99"/>
      <c r="I197" s="99"/>
      <c r="J197" s="99"/>
      <c r="K197" s="99"/>
      <c r="L197" s="99"/>
      <c r="M197" s="99"/>
      <c r="N197" s="99"/>
      <c r="O197" s="99"/>
      <c r="P197" s="99"/>
      <c r="Q197" s="99"/>
      <c r="R197" s="99"/>
      <c r="S197" s="99"/>
      <c r="T197" s="99"/>
      <c r="U197" s="99"/>
      <c r="V197" s="99"/>
      <c r="W197" s="99"/>
      <c r="X197" s="99"/>
      <c r="Y197" s="99"/>
      <c r="Z197" s="66"/>
    </row>
    <row r="198" spans="1:26" ht="12.75" customHeight="1" x14ac:dyDescent="0.2">
      <c r="A198" s="118"/>
      <c r="B198" s="118"/>
      <c r="C198" s="99"/>
      <c r="D198" s="119"/>
      <c r="E198" s="99"/>
      <c r="F198" s="99"/>
      <c r="G198" s="99"/>
      <c r="H198" s="99"/>
      <c r="I198" s="99"/>
      <c r="J198" s="99"/>
      <c r="K198" s="99"/>
      <c r="L198" s="99"/>
      <c r="M198" s="99"/>
      <c r="N198" s="99"/>
      <c r="O198" s="99"/>
      <c r="P198" s="99"/>
      <c r="Q198" s="99"/>
      <c r="R198" s="99"/>
      <c r="S198" s="99"/>
      <c r="T198" s="99"/>
      <c r="U198" s="99"/>
      <c r="V198" s="99"/>
      <c r="W198" s="99"/>
      <c r="X198" s="99"/>
      <c r="Y198" s="99"/>
      <c r="Z198" s="66"/>
    </row>
    <row r="199" spans="1:26" ht="12.75" customHeight="1" x14ac:dyDescent="0.2">
      <c r="A199" s="118"/>
      <c r="B199" s="118"/>
      <c r="C199" s="99"/>
      <c r="D199" s="119"/>
      <c r="E199" s="99"/>
      <c r="F199" s="99"/>
      <c r="G199" s="99"/>
      <c r="H199" s="99"/>
      <c r="I199" s="99"/>
      <c r="J199" s="99"/>
      <c r="K199" s="99"/>
      <c r="L199" s="99"/>
      <c r="M199" s="99"/>
      <c r="N199" s="99"/>
      <c r="O199" s="99"/>
      <c r="P199" s="99"/>
      <c r="Q199" s="99"/>
      <c r="R199" s="99"/>
      <c r="S199" s="99"/>
      <c r="T199" s="99"/>
      <c r="U199" s="99"/>
      <c r="V199" s="99"/>
      <c r="W199" s="99"/>
      <c r="X199" s="99"/>
      <c r="Y199" s="99"/>
      <c r="Z199" s="66"/>
    </row>
    <row r="200" spans="1:26" ht="12.75" customHeight="1" x14ac:dyDescent="0.2">
      <c r="A200" s="118"/>
      <c r="B200" s="118"/>
      <c r="C200" s="99"/>
      <c r="D200" s="119"/>
      <c r="E200" s="99"/>
      <c r="F200" s="99"/>
      <c r="G200" s="99"/>
      <c r="H200" s="99"/>
      <c r="I200" s="99"/>
      <c r="J200" s="99"/>
      <c r="K200" s="99"/>
      <c r="L200" s="99"/>
      <c r="M200" s="99"/>
      <c r="N200" s="99"/>
      <c r="O200" s="99"/>
      <c r="P200" s="99"/>
      <c r="Q200" s="99"/>
      <c r="R200" s="99"/>
      <c r="S200" s="99"/>
      <c r="T200" s="99"/>
      <c r="U200" s="99"/>
      <c r="V200" s="99"/>
      <c r="W200" s="99"/>
      <c r="X200" s="99"/>
      <c r="Y200" s="99"/>
      <c r="Z200" s="66"/>
    </row>
    <row r="201" spans="1:26" ht="12.75" customHeight="1" x14ac:dyDescent="0.2">
      <c r="A201" s="118"/>
      <c r="B201" s="118"/>
      <c r="C201" s="99"/>
      <c r="D201" s="119"/>
      <c r="E201" s="99"/>
      <c r="F201" s="99"/>
      <c r="G201" s="99"/>
      <c r="H201" s="99"/>
      <c r="I201" s="99"/>
      <c r="J201" s="99"/>
      <c r="K201" s="99"/>
      <c r="L201" s="99"/>
      <c r="M201" s="99"/>
      <c r="N201" s="99"/>
      <c r="O201" s="99"/>
      <c r="P201" s="99"/>
      <c r="Q201" s="99"/>
      <c r="R201" s="99"/>
      <c r="S201" s="99"/>
      <c r="T201" s="99"/>
      <c r="U201" s="99"/>
      <c r="V201" s="99"/>
      <c r="W201" s="99"/>
      <c r="X201" s="99"/>
      <c r="Y201" s="99"/>
      <c r="Z201" s="66"/>
    </row>
    <row r="202" spans="1:26" ht="12.75" customHeight="1" x14ac:dyDescent="0.2">
      <c r="A202" s="118"/>
      <c r="B202" s="118"/>
      <c r="C202" s="99"/>
      <c r="D202" s="119"/>
      <c r="E202" s="99"/>
      <c r="F202" s="99"/>
      <c r="G202" s="99"/>
      <c r="H202" s="99"/>
      <c r="I202" s="99"/>
      <c r="J202" s="99"/>
      <c r="K202" s="99"/>
      <c r="L202" s="99"/>
      <c r="M202" s="99"/>
      <c r="N202" s="99"/>
      <c r="O202" s="99"/>
      <c r="P202" s="99"/>
      <c r="Q202" s="99"/>
      <c r="R202" s="99"/>
      <c r="S202" s="99"/>
      <c r="T202" s="99"/>
      <c r="U202" s="99"/>
      <c r="V202" s="99"/>
      <c r="W202" s="99"/>
      <c r="X202" s="99"/>
      <c r="Y202" s="99"/>
      <c r="Z202" s="66"/>
    </row>
    <row r="203" spans="1:26" ht="12.75" customHeight="1" x14ac:dyDescent="0.2">
      <c r="A203" s="118"/>
      <c r="B203" s="118"/>
      <c r="C203" s="99"/>
      <c r="D203" s="119"/>
      <c r="E203" s="99"/>
      <c r="F203" s="99"/>
      <c r="G203" s="99"/>
      <c r="H203" s="99"/>
      <c r="I203" s="99"/>
      <c r="J203" s="99"/>
      <c r="K203" s="99"/>
      <c r="L203" s="99"/>
      <c r="M203" s="99"/>
      <c r="N203" s="99"/>
      <c r="O203" s="99"/>
      <c r="P203" s="99"/>
      <c r="Q203" s="99"/>
      <c r="R203" s="99"/>
      <c r="S203" s="99"/>
      <c r="T203" s="99"/>
      <c r="U203" s="99"/>
      <c r="V203" s="99"/>
      <c r="W203" s="99"/>
      <c r="X203" s="99"/>
      <c r="Y203" s="99"/>
      <c r="Z203" s="66"/>
    </row>
    <row r="204" spans="1:26" ht="12.75" customHeight="1" x14ac:dyDescent="0.2">
      <c r="A204" s="118"/>
      <c r="B204" s="118"/>
      <c r="C204" s="99"/>
      <c r="D204" s="119"/>
      <c r="E204" s="99"/>
      <c r="F204" s="99"/>
      <c r="G204" s="99"/>
      <c r="H204" s="99"/>
      <c r="I204" s="99"/>
      <c r="J204" s="99"/>
      <c r="K204" s="99"/>
      <c r="L204" s="99"/>
      <c r="M204" s="99"/>
      <c r="N204" s="99"/>
      <c r="O204" s="99"/>
      <c r="P204" s="99"/>
      <c r="Q204" s="99"/>
      <c r="R204" s="99"/>
      <c r="S204" s="99"/>
      <c r="T204" s="99"/>
      <c r="U204" s="99"/>
      <c r="V204" s="99"/>
      <c r="W204" s="99"/>
      <c r="X204" s="99"/>
      <c r="Y204" s="99"/>
      <c r="Z204" s="66"/>
    </row>
    <row r="205" spans="1:26" ht="12.75" customHeight="1" x14ac:dyDescent="0.2">
      <c r="A205" s="118"/>
      <c r="B205" s="118"/>
      <c r="C205" s="99"/>
      <c r="D205" s="119"/>
      <c r="E205" s="99"/>
      <c r="F205" s="99"/>
      <c r="G205" s="99"/>
      <c r="H205" s="99"/>
      <c r="I205" s="99"/>
      <c r="J205" s="99"/>
      <c r="K205" s="99"/>
      <c r="L205" s="99"/>
      <c r="M205" s="99"/>
      <c r="N205" s="99"/>
      <c r="O205" s="99"/>
      <c r="P205" s="99"/>
      <c r="Q205" s="99"/>
      <c r="R205" s="99"/>
      <c r="S205" s="99"/>
      <c r="T205" s="99"/>
      <c r="U205" s="99"/>
      <c r="V205" s="99"/>
      <c r="W205" s="99"/>
      <c r="X205" s="99"/>
      <c r="Y205" s="99"/>
      <c r="Z205" s="66"/>
    </row>
    <row r="206" spans="1:26" ht="12.75" customHeight="1" x14ac:dyDescent="0.2">
      <c r="A206" s="118"/>
      <c r="B206" s="118"/>
      <c r="C206" s="99"/>
      <c r="D206" s="119"/>
      <c r="E206" s="99"/>
      <c r="F206" s="99"/>
      <c r="G206" s="99"/>
      <c r="H206" s="99"/>
      <c r="I206" s="99"/>
      <c r="J206" s="99"/>
      <c r="K206" s="99"/>
      <c r="L206" s="99"/>
      <c r="M206" s="99"/>
      <c r="N206" s="99"/>
      <c r="O206" s="99"/>
      <c r="P206" s="99"/>
      <c r="Q206" s="99"/>
      <c r="R206" s="99"/>
      <c r="S206" s="99"/>
      <c r="T206" s="99"/>
      <c r="U206" s="99"/>
      <c r="V206" s="99"/>
      <c r="W206" s="99"/>
      <c r="X206" s="99"/>
      <c r="Y206" s="99"/>
      <c r="Z206" s="66"/>
    </row>
    <row r="207" spans="1:26" ht="12.75" customHeight="1" x14ac:dyDescent="0.2">
      <c r="A207" s="118"/>
      <c r="B207" s="118"/>
      <c r="C207" s="99"/>
      <c r="D207" s="119"/>
      <c r="E207" s="99"/>
      <c r="F207" s="99"/>
      <c r="G207" s="99"/>
      <c r="H207" s="99"/>
      <c r="I207" s="99"/>
      <c r="J207" s="99"/>
      <c r="K207" s="99"/>
      <c r="L207" s="99"/>
      <c r="M207" s="99"/>
      <c r="N207" s="99"/>
      <c r="O207" s="99"/>
      <c r="P207" s="99"/>
      <c r="Q207" s="99"/>
      <c r="R207" s="99"/>
      <c r="S207" s="99"/>
      <c r="T207" s="99"/>
      <c r="U207" s="99"/>
      <c r="V207" s="99"/>
      <c r="W207" s="99"/>
      <c r="X207" s="99"/>
      <c r="Y207" s="99"/>
      <c r="Z207" s="66"/>
    </row>
    <row r="208" spans="1:26" ht="12.75" customHeight="1" x14ac:dyDescent="0.2">
      <c r="A208" s="118"/>
      <c r="B208" s="118"/>
      <c r="C208" s="99"/>
      <c r="D208" s="119"/>
      <c r="E208" s="99"/>
      <c r="F208" s="99"/>
      <c r="G208" s="99"/>
      <c r="H208" s="99"/>
      <c r="I208" s="99"/>
      <c r="J208" s="99"/>
      <c r="K208" s="99"/>
      <c r="L208" s="99"/>
      <c r="M208" s="99"/>
      <c r="N208" s="99"/>
      <c r="O208" s="99"/>
      <c r="P208" s="99"/>
      <c r="Q208" s="99"/>
      <c r="R208" s="99"/>
      <c r="S208" s="99"/>
      <c r="T208" s="99"/>
      <c r="U208" s="99"/>
      <c r="V208" s="99"/>
      <c r="W208" s="99"/>
      <c r="X208" s="99"/>
      <c r="Y208" s="99"/>
      <c r="Z208" s="66"/>
    </row>
    <row r="209" spans="1:26" ht="12.75" customHeight="1" x14ac:dyDescent="0.2">
      <c r="A209" s="118"/>
      <c r="B209" s="118"/>
      <c r="C209" s="99"/>
      <c r="D209" s="119"/>
      <c r="E209" s="99"/>
      <c r="F209" s="99"/>
      <c r="G209" s="99"/>
      <c r="H209" s="99"/>
      <c r="I209" s="99"/>
      <c r="J209" s="99"/>
      <c r="K209" s="99"/>
      <c r="L209" s="99"/>
      <c r="M209" s="99"/>
      <c r="N209" s="99"/>
      <c r="O209" s="99"/>
      <c r="P209" s="99"/>
      <c r="Q209" s="99"/>
      <c r="R209" s="99"/>
      <c r="S209" s="99"/>
      <c r="T209" s="99"/>
      <c r="U209" s="99"/>
      <c r="V209" s="99"/>
      <c r="W209" s="99"/>
      <c r="X209" s="99"/>
      <c r="Y209" s="99"/>
      <c r="Z209" s="66"/>
    </row>
    <row r="210" spans="1:26" ht="12.75" customHeight="1" x14ac:dyDescent="0.2">
      <c r="A210" s="118"/>
      <c r="B210" s="118"/>
      <c r="C210" s="99"/>
      <c r="D210" s="119"/>
      <c r="E210" s="99"/>
      <c r="F210" s="99"/>
      <c r="G210" s="99"/>
      <c r="H210" s="99"/>
      <c r="I210" s="99"/>
      <c r="J210" s="99"/>
      <c r="K210" s="99"/>
      <c r="L210" s="99"/>
      <c r="M210" s="99"/>
      <c r="N210" s="99"/>
      <c r="O210" s="99"/>
      <c r="P210" s="99"/>
      <c r="Q210" s="99"/>
      <c r="R210" s="99"/>
      <c r="S210" s="99"/>
      <c r="T210" s="99"/>
      <c r="U210" s="99"/>
      <c r="V210" s="99"/>
      <c r="W210" s="99"/>
      <c r="X210" s="99"/>
      <c r="Y210" s="99"/>
      <c r="Z210" s="66"/>
    </row>
    <row r="211" spans="1:26" ht="12.75" customHeight="1" x14ac:dyDescent="0.2">
      <c r="A211" s="118"/>
      <c r="B211" s="118"/>
      <c r="C211" s="99"/>
      <c r="D211" s="119"/>
      <c r="E211" s="99"/>
      <c r="F211" s="99"/>
      <c r="G211" s="99"/>
      <c r="H211" s="99"/>
      <c r="I211" s="99"/>
      <c r="J211" s="99"/>
      <c r="K211" s="99"/>
      <c r="L211" s="99"/>
      <c r="M211" s="99"/>
      <c r="N211" s="99"/>
      <c r="O211" s="99"/>
      <c r="P211" s="99"/>
      <c r="Q211" s="99"/>
      <c r="R211" s="99"/>
      <c r="S211" s="99"/>
      <c r="T211" s="99"/>
      <c r="U211" s="99"/>
      <c r="V211" s="99"/>
      <c r="W211" s="99"/>
      <c r="X211" s="99"/>
      <c r="Y211" s="99"/>
      <c r="Z211" s="66"/>
    </row>
    <row r="212" spans="1:26" ht="12.75" customHeight="1" x14ac:dyDescent="0.2">
      <c r="A212" s="118"/>
      <c r="B212" s="118"/>
      <c r="C212" s="99"/>
      <c r="D212" s="119"/>
      <c r="E212" s="99"/>
      <c r="F212" s="99"/>
      <c r="G212" s="99"/>
      <c r="H212" s="99"/>
      <c r="I212" s="99"/>
      <c r="J212" s="99"/>
      <c r="K212" s="99"/>
      <c r="L212" s="99"/>
      <c r="M212" s="99"/>
      <c r="N212" s="99"/>
      <c r="O212" s="99"/>
      <c r="P212" s="99"/>
      <c r="Q212" s="99"/>
      <c r="R212" s="99"/>
      <c r="S212" s="99"/>
      <c r="T212" s="99"/>
      <c r="U212" s="99"/>
      <c r="V212" s="99"/>
      <c r="W212" s="99"/>
      <c r="X212" s="99"/>
      <c r="Y212" s="99"/>
      <c r="Z212" s="66"/>
    </row>
    <row r="213" spans="1:26" ht="12.75" customHeight="1" x14ac:dyDescent="0.2">
      <c r="A213" s="118"/>
      <c r="B213" s="118"/>
      <c r="C213" s="99"/>
      <c r="D213" s="119"/>
      <c r="E213" s="99"/>
      <c r="F213" s="99"/>
      <c r="G213" s="99"/>
      <c r="H213" s="99"/>
      <c r="I213" s="99"/>
      <c r="J213" s="99"/>
      <c r="K213" s="99"/>
      <c r="L213" s="99"/>
      <c r="M213" s="99"/>
      <c r="N213" s="99"/>
      <c r="O213" s="99"/>
      <c r="P213" s="99"/>
      <c r="Q213" s="99"/>
      <c r="R213" s="99"/>
      <c r="S213" s="99"/>
      <c r="T213" s="99"/>
      <c r="U213" s="99"/>
      <c r="V213" s="99"/>
      <c r="W213" s="99"/>
      <c r="X213" s="99"/>
      <c r="Y213" s="99"/>
      <c r="Z213" s="66"/>
    </row>
    <row r="214" spans="1:26" ht="12.75" customHeight="1" x14ac:dyDescent="0.2">
      <c r="A214" s="118"/>
      <c r="B214" s="118"/>
      <c r="C214" s="99"/>
      <c r="D214" s="119"/>
      <c r="E214" s="99"/>
      <c r="F214" s="99"/>
      <c r="G214" s="99"/>
      <c r="H214" s="99"/>
      <c r="I214" s="99"/>
      <c r="J214" s="99"/>
      <c r="K214" s="99"/>
      <c r="L214" s="99"/>
      <c r="M214" s="99"/>
      <c r="N214" s="99"/>
      <c r="O214" s="99"/>
      <c r="P214" s="99"/>
      <c r="Q214" s="99"/>
      <c r="R214" s="99"/>
      <c r="S214" s="99"/>
      <c r="T214" s="99"/>
      <c r="U214" s="99"/>
      <c r="V214" s="99"/>
      <c r="W214" s="99"/>
      <c r="X214" s="99"/>
      <c r="Y214" s="99"/>
      <c r="Z214" s="66"/>
    </row>
    <row r="215" spans="1:26" ht="12.75" customHeight="1" x14ac:dyDescent="0.2">
      <c r="A215" s="118"/>
      <c r="B215" s="118"/>
      <c r="C215" s="99"/>
      <c r="D215" s="119"/>
      <c r="E215" s="99"/>
      <c r="F215" s="99"/>
      <c r="G215" s="99"/>
      <c r="H215" s="99"/>
      <c r="I215" s="99"/>
      <c r="J215" s="99"/>
      <c r="K215" s="99"/>
      <c r="L215" s="99"/>
      <c r="M215" s="99"/>
      <c r="N215" s="99"/>
      <c r="O215" s="99"/>
      <c r="P215" s="99"/>
      <c r="Q215" s="99"/>
      <c r="R215" s="99"/>
      <c r="S215" s="99"/>
      <c r="T215" s="99"/>
      <c r="U215" s="99"/>
      <c r="V215" s="99"/>
      <c r="W215" s="99"/>
      <c r="X215" s="99"/>
      <c r="Y215" s="99"/>
      <c r="Z215" s="66"/>
    </row>
    <row r="216" spans="1:26" ht="12.75" customHeight="1" x14ac:dyDescent="0.2">
      <c r="A216" s="118"/>
      <c r="B216" s="118"/>
      <c r="C216" s="99"/>
      <c r="D216" s="119"/>
      <c r="E216" s="99"/>
      <c r="F216" s="99"/>
      <c r="G216" s="99"/>
      <c r="H216" s="99"/>
      <c r="I216" s="99"/>
      <c r="J216" s="99"/>
      <c r="K216" s="99"/>
      <c r="L216" s="99"/>
      <c r="M216" s="99"/>
      <c r="N216" s="99"/>
      <c r="O216" s="99"/>
      <c r="P216" s="99"/>
      <c r="Q216" s="99"/>
      <c r="R216" s="99"/>
      <c r="S216" s="99"/>
      <c r="T216" s="99"/>
      <c r="U216" s="99"/>
      <c r="V216" s="99"/>
      <c r="W216" s="99"/>
      <c r="X216" s="99"/>
      <c r="Y216" s="99"/>
      <c r="Z216" s="66"/>
    </row>
    <row r="217" spans="1:26" ht="12.75" customHeight="1" x14ac:dyDescent="0.2">
      <c r="A217" s="118"/>
      <c r="B217" s="118"/>
      <c r="C217" s="99"/>
      <c r="D217" s="119"/>
      <c r="E217" s="99"/>
      <c r="F217" s="99"/>
      <c r="G217" s="99"/>
      <c r="H217" s="99"/>
      <c r="I217" s="99"/>
      <c r="J217" s="99"/>
      <c r="K217" s="99"/>
      <c r="L217" s="99"/>
      <c r="M217" s="99"/>
      <c r="N217" s="99"/>
      <c r="O217" s="99"/>
      <c r="P217" s="99"/>
      <c r="Q217" s="99"/>
      <c r="R217" s="99"/>
      <c r="S217" s="99"/>
      <c r="T217" s="99"/>
      <c r="U217" s="99"/>
      <c r="V217" s="99"/>
      <c r="W217" s="99"/>
      <c r="X217" s="99"/>
      <c r="Y217" s="99"/>
      <c r="Z217" s="66"/>
    </row>
    <row r="218" spans="1:26" ht="12.75" customHeight="1" x14ac:dyDescent="0.2">
      <c r="A218" s="118"/>
      <c r="B218" s="118"/>
      <c r="C218" s="99"/>
      <c r="D218" s="119"/>
      <c r="E218" s="99"/>
      <c r="F218" s="99"/>
      <c r="G218" s="99"/>
      <c r="H218" s="99"/>
      <c r="I218" s="99"/>
      <c r="J218" s="99"/>
      <c r="K218" s="99"/>
      <c r="L218" s="99"/>
      <c r="M218" s="99"/>
      <c r="N218" s="99"/>
      <c r="O218" s="99"/>
      <c r="P218" s="99"/>
      <c r="Q218" s="99"/>
      <c r="R218" s="99"/>
      <c r="S218" s="99"/>
      <c r="T218" s="99"/>
      <c r="U218" s="99"/>
      <c r="V218" s="99"/>
      <c r="W218" s="99"/>
      <c r="X218" s="99"/>
      <c r="Y218" s="99"/>
      <c r="Z218" s="66"/>
    </row>
    <row r="219" spans="1:26" ht="12.75" customHeight="1" x14ac:dyDescent="0.2">
      <c r="A219" s="118"/>
      <c r="B219" s="118"/>
      <c r="C219" s="99"/>
      <c r="D219" s="119"/>
      <c r="E219" s="99"/>
      <c r="F219" s="99"/>
      <c r="G219" s="99"/>
      <c r="H219" s="99"/>
      <c r="I219" s="99"/>
      <c r="J219" s="99"/>
      <c r="K219" s="99"/>
      <c r="L219" s="99"/>
      <c r="M219" s="99"/>
      <c r="N219" s="99"/>
      <c r="O219" s="99"/>
      <c r="P219" s="99"/>
      <c r="Q219" s="99"/>
      <c r="R219" s="99"/>
      <c r="S219" s="99"/>
      <c r="T219" s="99"/>
      <c r="U219" s="99"/>
      <c r="V219" s="99"/>
      <c r="W219" s="99"/>
      <c r="X219" s="99"/>
      <c r="Y219" s="99"/>
      <c r="Z219" s="66"/>
    </row>
    <row r="220" spans="1:26" ht="12.75" customHeight="1" x14ac:dyDescent="0.2">
      <c r="A220" s="118"/>
      <c r="B220" s="118"/>
      <c r="C220" s="99"/>
      <c r="D220" s="119"/>
      <c r="E220" s="99"/>
      <c r="F220" s="99"/>
      <c r="G220" s="99"/>
      <c r="H220" s="99"/>
      <c r="I220" s="99"/>
      <c r="J220" s="99"/>
      <c r="K220" s="99"/>
      <c r="L220" s="99"/>
      <c r="M220" s="99"/>
      <c r="N220" s="99"/>
      <c r="O220" s="99"/>
      <c r="P220" s="99"/>
      <c r="Q220" s="99"/>
      <c r="R220" s="99"/>
      <c r="S220" s="99"/>
      <c r="T220" s="99"/>
      <c r="U220" s="99"/>
      <c r="V220" s="99"/>
      <c r="W220" s="99"/>
      <c r="X220" s="99"/>
      <c r="Y220" s="99"/>
      <c r="Z220" s="66"/>
    </row>
    <row r="221" spans="1:26" ht="12.75" customHeight="1" x14ac:dyDescent="0.2">
      <c r="A221" s="118"/>
      <c r="B221" s="118"/>
      <c r="C221" s="99"/>
      <c r="D221" s="119"/>
      <c r="E221" s="99"/>
      <c r="F221" s="99"/>
      <c r="G221" s="99"/>
      <c r="H221" s="99"/>
      <c r="I221" s="99"/>
      <c r="J221" s="99"/>
      <c r="K221" s="99"/>
      <c r="L221" s="99"/>
      <c r="M221" s="99"/>
      <c r="N221" s="99"/>
      <c r="O221" s="99"/>
      <c r="P221" s="99"/>
      <c r="Q221" s="99"/>
      <c r="R221" s="99"/>
      <c r="S221" s="99"/>
      <c r="T221" s="99"/>
      <c r="U221" s="99"/>
      <c r="V221" s="99"/>
      <c r="W221" s="99"/>
      <c r="X221" s="99"/>
      <c r="Y221" s="99"/>
      <c r="Z221" s="66"/>
    </row>
    <row r="222" spans="1:26" ht="12.75" customHeight="1" x14ac:dyDescent="0.2">
      <c r="A222" s="118"/>
      <c r="B222" s="118"/>
      <c r="C222" s="99"/>
      <c r="D222" s="119"/>
      <c r="E222" s="99"/>
      <c r="F222" s="99"/>
      <c r="G222" s="99"/>
      <c r="H222" s="99"/>
      <c r="I222" s="99"/>
      <c r="J222" s="99"/>
      <c r="K222" s="99"/>
      <c r="L222" s="99"/>
      <c r="M222" s="99"/>
      <c r="N222" s="99"/>
      <c r="O222" s="99"/>
      <c r="P222" s="99"/>
      <c r="Q222" s="99"/>
      <c r="R222" s="99"/>
      <c r="S222" s="99"/>
      <c r="T222" s="99"/>
      <c r="U222" s="99"/>
      <c r="V222" s="99"/>
      <c r="W222" s="99"/>
      <c r="X222" s="99"/>
      <c r="Y222" s="99"/>
      <c r="Z222" s="66"/>
    </row>
    <row r="223" spans="1:26" ht="12.75" customHeight="1" x14ac:dyDescent="0.2">
      <c r="A223" s="118"/>
      <c r="B223" s="118"/>
      <c r="C223" s="99"/>
      <c r="D223" s="119"/>
      <c r="E223" s="99"/>
      <c r="F223" s="99"/>
      <c r="G223" s="99"/>
      <c r="H223" s="99"/>
      <c r="I223" s="99"/>
      <c r="J223" s="99"/>
      <c r="K223" s="99"/>
      <c r="L223" s="99"/>
      <c r="M223" s="99"/>
      <c r="N223" s="99"/>
      <c r="O223" s="99"/>
      <c r="P223" s="99"/>
      <c r="Q223" s="99"/>
      <c r="R223" s="99"/>
      <c r="S223" s="99"/>
      <c r="T223" s="99"/>
      <c r="U223" s="99"/>
      <c r="V223" s="99"/>
      <c r="W223" s="99"/>
      <c r="X223" s="99"/>
      <c r="Y223" s="99"/>
      <c r="Z223" s="66"/>
    </row>
    <row r="224" spans="1:26" ht="12.75" customHeight="1" x14ac:dyDescent="0.2">
      <c r="A224" s="118"/>
      <c r="B224" s="118"/>
      <c r="C224" s="99"/>
      <c r="D224" s="119"/>
      <c r="E224" s="99"/>
      <c r="F224" s="99"/>
      <c r="G224" s="99"/>
      <c r="H224" s="99"/>
      <c r="I224" s="99"/>
      <c r="J224" s="99"/>
      <c r="K224" s="99"/>
      <c r="L224" s="99"/>
      <c r="M224" s="99"/>
      <c r="N224" s="99"/>
      <c r="O224" s="99"/>
      <c r="P224" s="99"/>
      <c r="Q224" s="99"/>
      <c r="R224" s="99"/>
      <c r="S224" s="99"/>
      <c r="T224" s="99"/>
      <c r="U224" s="99"/>
      <c r="V224" s="99"/>
      <c r="W224" s="99"/>
      <c r="X224" s="99"/>
      <c r="Y224" s="99"/>
      <c r="Z224" s="66"/>
    </row>
    <row r="225" spans="1:26" ht="12.75" customHeight="1" x14ac:dyDescent="0.2">
      <c r="A225" s="118"/>
      <c r="B225" s="118"/>
      <c r="C225" s="99"/>
      <c r="D225" s="119"/>
      <c r="E225" s="99"/>
      <c r="F225" s="99"/>
      <c r="G225" s="99"/>
      <c r="H225" s="99"/>
      <c r="I225" s="99"/>
      <c r="J225" s="99"/>
      <c r="K225" s="99"/>
      <c r="L225" s="99"/>
      <c r="M225" s="99"/>
      <c r="N225" s="99"/>
      <c r="O225" s="99"/>
      <c r="P225" s="99"/>
      <c r="Q225" s="99"/>
      <c r="R225" s="99"/>
      <c r="S225" s="99"/>
      <c r="T225" s="99"/>
      <c r="U225" s="99"/>
      <c r="V225" s="99"/>
      <c r="W225" s="99"/>
      <c r="X225" s="99"/>
      <c r="Y225" s="99"/>
      <c r="Z225" s="66"/>
    </row>
    <row r="226" spans="1:26" ht="12.75" customHeight="1" x14ac:dyDescent="0.2">
      <c r="A226" s="118"/>
      <c r="B226" s="118"/>
      <c r="C226" s="99"/>
      <c r="D226" s="119"/>
      <c r="E226" s="99"/>
      <c r="F226" s="99"/>
      <c r="G226" s="99"/>
      <c r="H226" s="99"/>
      <c r="I226" s="99"/>
      <c r="J226" s="99"/>
      <c r="K226" s="99"/>
      <c r="L226" s="99"/>
      <c r="M226" s="99"/>
      <c r="N226" s="99"/>
      <c r="O226" s="99"/>
      <c r="P226" s="99"/>
      <c r="Q226" s="99"/>
      <c r="R226" s="99"/>
      <c r="S226" s="99"/>
      <c r="T226" s="99"/>
      <c r="U226" s="99"/>
      <c r="V226" s="99"/>
      <c r="W226" s="99"/>
      <c r="X226" s="99"/>
      <c r="Y226" s="99"/>
      <c r="Z226" s="66"/>
    </row>
    <row r="227" spans="1:26" ht="12.75" customHeight="1" x14ac:dyDescent="0.2">
      <c r="A227" s="118"/>
      <c r="B227" s="118"/>
      <c r="C227" s="99"/>
      <c r="D227" s="119"/>
      <c r="E227" s="99"/>
      <c r="F227" s="99"/>
      <c r="G227" s="99"/>
      <c r="H227" s="99"/>
      <c r="I227" s="99"/>
      <c r="J227" s="99"/>
      <c r="K227" s="99"/>
      <c r="L227" s="99"/>
      <c r="M227" s="99"/>
      <c r="N227" s="99"/>
      <c r="O227" s="99"/>
      <c r="P227" s="99"/>
      <c r="Q227" s="99"/>
      <c r="R227" s="99"/>
      <c r="S227" s="99"/>
      <c r="T227" s="99"/>
      <c r="U227" s="99"/>
      <c r="V227" s="99"/>
      <c r="W227" s="99"/>
      <c r="X227" s="99"/>
      <c r="Y227" s="99"/>
      <c r="Z227" s="66"/>
    </row>
    <row r="228" spans="1:26" ht="12.75" customHeight="1" x14ac:dyDescent="0.2">
      <c r="A228" s="118"/>
      <c r="B228" s="118"/>
      <c r="C228" s="99"/>
      <c r="D228" s="119"/>
      <c r="E228" s="99"/>
      <c r="F228" s="99"/>
      <c r="G228" s="99"/>
      <c r="H228" s="99"/>
      <c r="I228" s="99"/>
      <c r="J228" s="99"/>
      <c r="K228" s="99"/>
      <c r="L228" s="99"/>
      <c r="M228" s="99"/>
      <c r="N228" s="99"/>
      <c r="O228" s="99"/>
      <c r="P228" s="99"/>
      <c r="Q228" s="99"/>
      <c r="R228" s="99"/>
      <c r="S228" s="99"/>
      <c r="T228" s="99"/>
      <c r="U228" s="99"/>
      <c r="V228" s="99"/>
      <c r="W228" s="99"/>
      <c r="X228" s="99"/>
      <c r="Y228" s="99"/>
      <c r="Z228" s="66"/>
    </row>
    <row r="229" spans="1:26" ht="12.75" customHeight="1" x14ac:dyDescent="0.2">
      <c r="A229" s="118"/>
      <c r="B229" s="118"/>
      <c r="C229" s="99"/>
      <c r="D229" s="119"/>
      <c r="E229" s="99"/>
      <c r="F229" s="99"/>
      <c r="G229" s="99"/>
      <c r="H229" s="99"/>
      <c r="I229" s="99"/>
      <c r="J229" s="99"/>
      <c r="K229" s="99"/>
      <c r="L229" s="99"/>
      <c r="M229" s="99"/>
      <c r="N229" s="99"/>
      <c r="O229" s="99"/>
      <c r="P229" s="99"/>
      <c r="Q229" s="99"/>
      <c r="R229" s="99"/>
      <c r="S229" s="99"/>
      <c r="T229" s="99"/>
      <c r="U229" s="99"/>
      <c r="V229" s="99"/>
      <c r="W229" s="99"/>
      <c r="X229" s="99"/>
      <c r="Y229" s="99"/>
      <c r="Z229" s="66"/>
    </row>
    <row r="230" spans="1:26" ht="12.75" customHeight="1" x14ac:dyDescent="0.2">
      <c r="A230" s="118"/>
      <c r="B230" s="118"/>
      <c r="C230" s="99"/>
      <c r="D230" s="119"/>
      <c r="E230" s="99"/>
      <c r="F230" s="99"/>
      <c r="G230" s="99"/>
      <c r="H230" s="99"/>
      <c r="I230" s="99"/>
      <c r="J230" s="99"/>
      <c r="K230" s="99"/>
      <c r="L230" s="99"/>
      <c r="M230" s="99"/>
      <c r="N230" s="99"/>
      <c r="O230" s="99"/>
      <c r="P230" s="99"/>
      <c r="Q230" s="99"/>
      <c r="R230" s="99"/>
      <c r="S230" s="99"/>
      <c r="T230" s="99"/>
      <c r="U230" s="99"/>
      <c r="V230" s="99"/>
      <c r="W230" s="99"/>
      <c r="X230" s="99"/>
      <c r="Y230" s="99"/>
      <c r="Z230" s="66"/>
    </row>
    <row r="231" spans="1:26" ht="12.75" customHeight="1" x14ac:dyDescent="0.2">
      <c r="A231" s="118"/>
      <c r="B231" s="118"/>
      <c r="C231" s="99"/>
      <c r="D231" s="119"/>
      <c r="E231" s="99"/>
      <c r="F231" s="99"/>
      <c r="G231" s="99"/>
      <c r="H231" s="99"/>
      <c r="I231" s="99"/>
      <c r="J231" s="99"/>
      <c r="K231" s="99"/>
      <c r="L231" s="99"/>
      <c r="M231" s="99"/>
      <c r="N231" s="99"/>
      <c r="O231" s="99"/>
      <c r="P231" s="99"/>
      <c r="Q231" s="99"/>
      <c r="R231" s="99"/>
      <c r="S231" s="99"/>
      <c r="T231" s="99"/>
      <c r="U231" s="99"/>
      <c r="V231" s="99"/>
      <c r="W231" s="99"/>
      <c r="X231" s="99"/>
      <c r="Y231" s="99"/>
      <c r="Z231" s="66"/>
    </row>
    <row r="232" spans="1:26" ht="12.75" customHeight="1" x14ac:dyDescent="0.2">
      <c r="A232" s="118"/>
      <c r="B232" s="118"/>
      <c r="C232" s="99"/>
      <c r="D232" s="119"/>
      <c r="E232" s="99"/>
      <c r="F232" s="99"/>
      <c r="G232" s="99"/>
      <c r="H232" s="99"/>
      <c r="I232" s="99"/>
      <c r="J232" s="99"/>
      <c r="K232" s="99"/>
      <c r="L232" s="99"/>
      <c r="M232" s="99"/>
      <c r="N232" s="99"/>
      <c r="O232" s="99"/>
      <c r="P232" s="99"/>
      <c r="Q232" s="99"/>
      <c r="R232" s="99"/>
      <c r="S232" s="99"/>
      <c r="T232" s="99"/>
      <c r="U232" s="99"/>
      <c r="V232" s="99"/>
      <c r="W232" s="99"/>
      <c r="X232" s="99"/>
      <c r="Y232" s="99"/>
      <c r="Z232" s="66"/>
    </row>
    <row r="233" spans="1:26" ht="12.75" customHeight="1" x14ac:dyDescent="0.2">
      <c r="A233" s="118"/>
      <c r="B233" s="118"/>
      <c r="C233" s="99"/>
      <c r="D233" s="119"/>
      <c r="E233" s="99"/>
      <c r="F233" s="99"/>
      <c r="G233" s="99"/>
      <c r="H233" s="99"/>
      <c r="I233" s="99"/>
      <c r="J233" s="99"/>
      <c r="K233" s="99"/>
      <c r="L233" s="99"/>
      <c r="M233" s="99"/>
      <c r="N233" s="99"/>
      <c r="O233" s="99"/>
      <c r="P233" s="99"/>
      <c r="Q233" s="99"/>
      <c r="R233" s="99"/>
      <c r="S233" s="99"/>
      <c r="T233" s="99"/>
      <c r="U233" s="99"/>
      <c r="V233" s="99"/>
      <c r="W233" s="99"/>
      <c r="X233" s="99"/>
      <c r="Y233" s="99"/>
      <c r="Z233" s="66"/>
    </row>
    <row r="234" spans="1:26" ht="12.75" customHeight="1" x14ac:dyDescent="0.2">
      <c r="A234" s="118"/>
      <c r="B234" s="118"/>
      <c r="C234" s="99"/>
      <c r="D234" s="119"/>
      <c r="E234" s="99"/>
      <c r="F234" s="99"/>
      <c r="G234" s="99"/>
      <c r="H234" s="99"/>
      <c r="I234" s="99"/>
      <c r="J234" s="99"/>
      <c r="K234" s="99"/>
      <c r="L234" s="99"/>
      <c r="M234" s="99"/>
      <c r="N234" s="99"/>
      <c r="O234" s="99"/>
      <c r="P234" s="99"/>
      <c r="Q234" s="99"/>
      <c r="R234" s="99"/>
      <c r="S234" s="99"/>
      <c r="T234" s="99"/>
      <c r="U234" s="99"/>
      <c r="V234" s="99"/>
      <c r="W234" s="99"/>
      <c r="X234" s="99"/>
      <c r="Y234" s="99"/>
      <c r="Z234" s="66"/>
    </row>
    <row r="235" spans="1:26" ht="12.75" customHeight="1" x14ac:dyDescent="0.2">
      <c r="A235" s="118"/>
      <c r="B235" s="118"/>
      <c r="C235" s="99"/>
      <c r="D235" s="119"/>
      <c r="E235" s="99"/>
      <c r="F235" s="99"/>
      <c r="G235" s="99"/>
      <c r="H235" s="99"/>
      <c r="I235" s="99"/>
      <c r="J235" s="99"/>
      <c r="K235" s="99"/>
      <c r="L235" s="99"/>
      <c r="M235" s="99"/>
      <c r="N235" s="99"/>
      <c r="O235" s="99"/>
      <c r="P235" s="99"/>
      <c r="Q235" s="99"/>
      <c r="R235" s="99"/>
      <c r="S235" s="99"/>
      <c r="T235" s="99"/>
      <c r="U235" s="99"/>
      <c r="V235" s="99"/>
      <c r="W235" s="99"/>
      <c r="X235" s="99"/>
      <c r="Y235" s="99"/>
      <c r="Z235" s="66"/>
    </row>
    <row r="236" spans="1:26" ht="12.75" customHeight="1" x14ac:dyDescent="0.2">
      <c r="A236" s="118"/>
      <c r="B236" s="118"/>
      <c r="C236" s="99"/>
      <c r="D236" s="119"/>
      <c r="E236" s="99"/>
      <c r="F236" s="99"/>
      <c r="G236" s="99"/>
      <c r="H236" s="99"/>
      <c r="I236" s="99"/>
      <c r="J236" s="99"/>
      <c r="K236" s="99"/>
      <c r="L236" s="99"/>
      <c r="M236" s="99"/>
      <c r="N236" s="99"/>
      <c r="O236" s="99"/>
      <c r="P236" s="99"/>
      <c r="Q236" s="99"/>
      <c r="R236" s="99"/>
      <c r="S236" s="99"/>
      <c r="T236" s="99"/>
      <c r="U236" s="99"/>
      <c r="V236" s="99"/>
      <c r="W236" s="99"/>
      <c r="X236" s="99"/>
      <c r="Y236" s="99"/>
      <c r="Z236" s="66"/>
    </row>
    <row r="237" spans="1:26" ht="12.75" customHeight="1" x14ac:dyDescent="0.2">
      <c r="A237" s="118"/>
      <c r="B237" s="118"/>
      <c r="C237" s="99"/>
      <c r="D237" s="119"/>
      <c r="E237" s="99"/>
      <c r="F237" s="99"/>
      <c r="G237" s="99"/>
      <c r="H237" s="99"/>
      <c r="I237" s="99"/>
      <c r="J237" s="99"/>
      <c r="K237" s="99"/>
      <c r="L237" s="99"/>
      <c r="M237" s="99"/>
      <c r="N237" s="99"/>
      <c r="O237" s="99"/>
      <c r="P237" s="99"/>
      <c r="Q237" s="99"/>
      <c r="R237" s="99"/>
      <c r="S237" s="99"/>
      <c r="T237" s="99"/>
      <c r="U237" s="99"/>
      <c r="V237" s="99"/>
      <c r="W237" s="99"/>
      <c r="X237" s="99"/>
      <c r="Y237" s="99"/>
      <c r="Z237" s="66"/>
    </row>
    <row r="238" spans="1:26" ht="12.75" customHeight="1" x14ac:dyDescent="0.2">
      <c r="A238" s="118"/>
      <c r="B238" s="118"/>
      <c r="C238" s="99"/>
      <c r="D238" s="119"/>
      <c r="E238" s="99"/>
      <c r="F238" s="99"/>
      <c r="G238" s="99"/>
      <c r="H238" s="99"/>
      <c r="I238" s="99"/>
      <c r="J238" s="99"/>
      <c r="K238" s="99"/>
      <c r="L238" s="99"/>
      <c r="M238" s="99"/>
      <c r="N238" s="99"/>
      <c r="O238" s="99"/>
      <c r="P238" s="99"/>
      <c r="Q238" s="99"/>
      <c r="R238" s="99"/>
      <c r="S238" s="99"/>
      <c r="T238" s="99"/>
      <c r="U238" s="99"/>
      <c r="V238" s="99"/>
      <c r="W238" s="99"/>
      <c r="X238" s="99"/>
      <c r="Y238" s="99"/>
      <c r="Z238" s="66"/>
    </row>
    <row r="239" spans="1:26" ht="12.75" customHeight="1" x14ac:dyDescent="0.2">
      <c r="A239" s="118"/>
      <c r="B239" s="118"/>
      <c r="C239" s="99"/>
      <c r="D239" s="119"/>
      <c r="E239" s="99"/>
      <c r="F239" s="99"/>
      <c r="G239" s="99"/>
      <c r="H239" s="99"/>
      <c r="I239" s="99"/>
      <c r="J239" s="99"/>
      <c r="K239" s="99"/>
      <c r="L239" s="99"/>
      <c r="M239" s="99"/>
      <c r="N239" s="99"/>
      <c r="O239" s="99"/>
      <c r="P239" s="99"/>
      <c r="Q239" s="99"/>
      <c r="R239" s="99"/>
      <c r="S239" s="99"/>
      <c r="T239" s="99"/>
      <c r="U239" s="99"/>
      <c r="V239" s="99"/>
      <c r="W239" s="99"/>
      <c r="X239" s="99"/>
      <c r="Y239" s="99"/>
      <c r="Z239" s="66"/>
    </row>
    <row r="240" spans="1:26" ht="12.75" customHeight="1" x14ac:dyDescent="0.2">
      <c r="A240" s="118"/>
      <c r="B240" s="118"/>
      <c r="C240" s="99"/>
      <c r="D240" s="119"/>
      <c r="E240" s="99"/>
      <c r="F240" s="99"/>
      <c r="G240" s="99"/>
      <c r="H240" s="99"/>
      <c r="I240" s="99"/>
      <c r="J240" s="99"/>
      <c r="K240" s="99"/>
      <c r="L240" s="99"/>
      <c r="M240" s="99"/>
      <c r="N240" s="99"/>
      <c r="O240" s="99"/>
      <c r="P240" s="99"/>
      <c r="Q240" s="99"/>
      <c r="R240" s="99"/>
      <c r="S240" s="99"/>
      <c r="T240" s="99"/>
      <c r="U240" s="99"/>
      <c r="V240" s="99"/>
      <c r="W240" s="99"/>
      <c r="X240" s="99"/>
      <c r="Y240" s="99"/>
      <c r="Z240" s="66"/>
    </row>
    <row r="241" spans="1:26" ht="12.75" customHeight="1" x14ac:dyDescent="0.2">
      <c r="A241" s="118"/>
      <c r="B241" s="118"/>
      <c r="C241" s="99"/>
      <c r="D241" s="119"/>
      <c r="E241" s="99"/>
      <c r="F241" s="99"/>
      <c r="G241" s="99"/>
      <c r="H241" s="99"/>
      <c r="I241" s="99"/>
      <c r="J241" s="99"/>
      <c r="K241" s="99"/>
      <c r="L241" s="99"/>
      <c r="M241" s="99"/>
      <c r="N241" s="99"/>
      <c r="O241" s="99"/>
      <c r="P241" s="99"/>
      <c r="Q241" s="99"/>
      <c r="R241" s="99"/>
      <c r="S241" s="99"/>
      <c r="T241" s="99"/>
      <c r="U241" s="99"/>
      <c r="V241" s="99"/>
      <c r="W241" s="99"/>
      <c r="X241" s="99"/>
      <c r="Y241" s="99"/>
      <c r="Z241" s="66"/>
    </row>
    <row r="242" spans="1:26" ht="12.75" customHeight="1" x14ac:dyDescent="0.2">
      <c r="A242" s="118"/>
      <c r="B242" s="118"/>
      <c r="C242" s="99"/>
      <c r="D242" s="119"/>
      <c r="E242" s="99"/>
      <c r="F242" s="99"/>
      <c r="G242" s="99"/>
      <c r="H242" s="99"/>
      <c r="I242" s="99"/>
      <c r="J242" s="99"/>
      <c r="K242" s="99"/>
      <c r="L242" s="99"/>
      <c r="M242" s="99"/>
      <c r="N242" s="99"/>
      <c r="O242" s="99"/>
      <c r="P242" s="99"/>
      <c r="Q242" s="99"/>
      <c r="R242" s="99"/>
      <c r="S242" s="99"/>
      <c r="T242" s="99"/>
      <c r="U242" s="99"/>
      <c r="V242" s="99"/>
      <c r="W242" s="99"/>
      <c r="X242" s="99"/>
      <c r="Y242" s="99"/>
      <c r="Z242" s="66"/>
    </row>
    <row r="243" spans="1:26" ht="12.75" customHeight="1" x14ac:dyDescent="0.2">
      <c r="A243" s="118"/>
      <c r="B243" s="118"/>
      <c r="C243" s="99"/>
      <c r="D243" s="119"/>
      <c r="E243" s="99"/>
      <c r="F243" s="99"/>
      <c r="G243" s="99"/>
      <c r="H243" s="99"/>
      <c r="I243" s="99"/>
      <c r="J243" s="99"/>
      <c r="K243" s="99"/>
      <c r="L243" s="99"/>
      <c r="M243" s="99"/>
      <c r="N243" s="99"/>
      <c r="O243" s="99"/>
      <c r="P243" s="99"/>
      <c r="Q243" s="99"/>
      <c r="R243" s="99"/>
      <c r="S243" s="99"/>
      <c r="T243" s="99"/>
      <c r="U243" s="99"/>
      <c r="V243" s="99"/>
      <c r="W243" s="99"/>
      <c r="X243" s="99"/>
      <c r="Y243" s="99"/>
      <c r="Z243" s="66"/>
    </row>
    <row r="244" spans="1:26" ht="12.75" customHeight="1" x14ac:dyDescent="0.2">
      <c r="A244" s="118"/>
      <c r="B244" s="118"/>
      <c r="C244" s="99"/>
      <c r="D244" s="119"/>
      <c r="E244" s="99"/>
      <c r="F244" s="99"/>
      <c r="G244" s="99"/>
      <c r="H244" s="99"/>
      <c r="I244" s="99"/>
      <c r="J244" s="99"/>
      <c r="K244" s="99"/>
      <c r="L244" s="99"/>
      <c r="M244" s="99"/>
      <c r="N244" s="99"/>
      <c r="O244" s="99"/>
      <c r="P244" s="99"/>
      <c r="Q244" s="99"/>
      <c r="R244" s="99"/>
      <c r="S244" s="99"/>
      <c r="T244" s="99"/>
      <c r="U244" s="99"/>
      <c r="V244" s="99"/>
      <c r="W244" s="99"/>
      <c r="X244" s="99"/>
      <c r="Y244" s="99"/>
      <c r="Z244" s="66"/>
    </row>
    <row r="245" spans="1:26" ht="12.75" customHeight="1" x14ac:dyDescent="0.2">
      <c r="A245" s="118"/>
      <c r="B245" s="118"/>
      <c r="C245" s="99"/>
      <c r="D245" s="119"/>
      <c r="E245" s="99"/>
      <c r="F245" s="99"/>
      <c r="G245" s="99"/>
      <c r="H245" s="99"/>
      <c r="I245" s="99"/>
      <c r="J245" s="99"/>
      <c r="K245" s="99"/>
      <c r="L245" s="99"/>
      <c r="M245" s="99"/>
      <c r="N245" s="99"/>
      <c r="O245" s="99"/>
      <c r="P245" s="99"/>
      <c r="Q245" s="99"/>
      <c r="R245" s="99"/>
      <c r="S245" s="99"/>
      <c r="T245" s="99"/>
      <c r="U245" s="99"/>
      <c r="V245" s="99"/>
      <c r="W245" s="99"/>
      <c r="X245" s="99"/>
      <c r="Y245" s="99"/>
      <c r="Z245" s="66"/>
    </row>
    <row r="246" spans="1:26" ht="12.75" customHeight="1" x14ac:dyDescent="0.2">
      <c r="A246" s="118"/>
      <c r="B246" s="118"/>
      <c r="C246" s="99"/>
      <c r="D246" s="119"/>
      <c r="E246" s="99"/>
      <c r="F246" s="99"/>
      <c r="G246" s="99"/>
      <c r="H246" s="99"/>
      <c r="I246" s="99"/>
      <c r="J246" s="99"/>
      <c r="K246" s="99"/>
      <c r="L246" s="99"/>
      <c r="M246" s="99"/>
      <c r="N246" s="99"/>
      <c r="O246" s="99"/>
      <c r="P246" s="99"/>
      <c r="Q246" s="99"/>
      <c r="R246" s="99"/>
      <c r="S246" s="99"/>
      <c r="T246" s="99"/>
      <c r="U246" s="99"/>
      <c r="V246" s="99"/>
      <c r="W246" s="99"/>
      <c r="X246" s="99"/>
      <c r="Y246" s="99"/>
      <c r="Z246" s="66"/>
    </row>
    <row r="247" spans="1:26" ht="12.75" customHeight="1" x14ac:dyDescent="0.2">
      <c r="A247" s="118"/>
      <c r="B247" s="118"/>
      <c r="C247" s="99"/>
      <c r="D247" s="119"/>
      <c r="E247" s="99"/>
      <c r="F247" s="99"/>
      <c r="G247" s="99"/>
      <c r="H247" s="99"/>
      <c r="I247" s="99"/>
      <c r="J247" s="99"/>
      <c r="K247" s="99"/>
      <c r="L247" s="99"/>
      <c r="M247" s="99"/>
      <c r="N247" s="99"/>
      <c r="O247" s="99"/>
      <c r="P247" s="99"/>
      <c r="Q247" s="99"/>
      <c r="R247" s="99"/>
      <c r="S247" s="99"/>
      <c r="T247" s="99"/>
      <c r="U247" s="99"/>
      <c r="V247" s="99"/>
      <c r="W247" s="99"/>
      <c r="X247" s="99"/>
      <c r="Y247" s="99"/>
      <c r="Z247" s="66"/>
    </row>
    <row r="248" spans="1:26" ht="12.75" customHeight="1" x14ac:dyDescent="0.2">
      <c r="A248" s="118"/>
      <c r="B248" s="118"/>
      <c r="C248" s="99"/>
      <c r="D248" s="119"/>
      <c r="E248" s="99"/>
      <c r="F248" s="99"/>
      <c r="G248" s="99"/>
      <c r="H248" s="99"/>
      <c r="I248" s="99"/>
      <c r="J248" s="99"/>
      <c r="K248" s="99"/>
      <c r="L248" s="99"/>
      <c r="M248" s="99"/>
      <c r="N248" s="99"/>
      <c r="O248" s="99"/>
      <c r="P248" s="99"/>
      <c r="Q248" s="99"/>
      <c r="R248" s="99"/>
      <c r="S248" s="99"/>
      <c r="T248" s="99"/>
      <c r="U248" s="99"/>
      <c r="V248" s="99"/>
      <c r="W248" s="99"/>
      <c r="X248" s="99"/>
      <c r="Y248" s="99"/>
      <c r="Z248" s="66"/>
    </row>
    <row r="249" spans="1:26" ht="12.75" customHeight="1" x14ac:dyDescent="0.2">
      <c r="A249" s="118"/>
      <c r="B249" s="118"/>
      <c r="C249" s="99"/>
      <c r="D249" s="119"/>
      <c r="E249" s="99"/>
      <c r="F249" s="99"/>
      <c r="G249" s="99"/>
      <c r="H249" s="99"/>
      <c r="I249" s="99"/>
      <c r="J249" s="99"/>
      <c r="K249" s="99"/>
      <c r="L249" s="99"/>
      <c r="M249" s="99"/>
      <c r="N249" s="99"/>
      <c r="O249" s="99"/>
      <c r="P249" s="99"/>
      <c r="Q249" s="99"/>
      <c r="R249" s="99"/>
      <c r="S249" s="99"/>
      <c r="T249" s="99"/>
      <c r="U249" s="99"/>
      <c r="V249" s="99"/>
      <c r="W249" s="99"/>
      <c r="X249" s="99"/>
      <c r="Y249" s="99"/>
      <c r="Z249" s="66"/>
    </row>
    <row r="250" spans="1:26" ht="12.75" customHeight="1" x14ac:dyDescent="0.2">
      <c r="A250" s="118"/>
      <c r="B250" s="118"/>
      <c r="C250" s="99"/>
      <c r="D250" s="119"/>
      <c r="E250" s="99"/>
      <c r="F250" s="99"/>
      <c r="G250" s="99"/>
      <c r="H250" s="99"/>
      <c r="I250" s="99"/>
      <c r="J250" s="99"/>
      <c r="K250" s="99"/>
      <c r="L250" s="99"/>
      <c r="M250" s="99"/>
      <c r="N250" s="99"/>
      <c r="O250" s="99"/>
      <c r="P250" s="99"/>
      <c r="Q250" s="99"/>
      <c r="R250" s="99"/>
      <c r="S250" s="99"/>
      <c r="T250" s="99"/>
      <c r="U250" s="99"/>
      <c r="V250" s="99"/>
      <c r="W250" s="99"/>
      <c r="X250" s="99"/>
      <c r="Y250" s="99"/>
      <c r="Z250" s="66"/>
    </row>
    <row r="251" spans="1:26" ht="12.75" customHeight="1" x14ac:dyDescent="0.2">
      <c r="A251" s="118"/>
      <c r="B251" s="118"/>
      <c r="C251" s="99"/>
      <c r="D251" s="119"/>
      <c r="E251" s="99"/>
      <c r="F251" s="99"/>
      <c r="G251" s="99"/>
      <c r="H251" s="99"/>
      <c r="I251" s="99"/>
      <c r="J251" s="99"/>
      <c r="K251" s="99"/>
      <c r="L251" s="99"/>
      <c r="M251" s="99"/>
      <c r="N251" s="99"/>
      <c r="O251" s="99"/>
      <c r="P251" s="99"/>
      <c r="Q251" s="99"/>
      <c r="R251" s="99"/>
      <c r="S251" s="99"/>
      <c r="T251" s="99"/>
      <c r="U251" s="99"/>
      <c r="V251" s="99"/>
      <c r="W251" s="99"/>
      <c r="X251" s="99"/>
      <c r="Y251" s="99"/>
      <c r="Z251" s="66"/>
    </row>
    <row r="252" spans="1:26" ht="12.75" customHeight="1" x14ac:dyDescent="0.2">
      <c r="A252" s="118"/>
      <c r="B252" s="118"/>
      <c r="C252" s="99"/>
      <c r="D252" s="119"/>
      <c r="E252" s="99"/>
      <c r="F252" s="99"/>
      <c r="G252" s="99"/>
      <c r="H252" s="99"/>
      <c r="I252" s="99"/>
      <c r="J252" s="99"/>
      <c r="K252" s="99"/>
      <c r="L252" s="99"/>
      <c r="M252" s="99"/>
      <c r="N252" s="99"/>
      <c r="O252" s="99"/>
      <c r="P252" s="99"/>
      <c r="Q252" s="99"/>
      <c r="R252" s="99"/>
      <c r="S252" s="99"/>
      <c r="T252" s="99"/>
      <c r="U252" s="99"/>
      <c r="V252" s="99"/>
      <c r="W252" s="99"/>
      <c r="X252" s="99"/>
      <c r="Y252" s="99"/>
      <c r="Z252" s="66"/>
    </row>
    <row r="253" spans="1:26" ht="12.75" customHeight="1" x14ac:dyDescent="0.2">
      <c r="A253" s="118"/>
      <c r="B253" s="118"/>
      <c r="C253" s="99"/>
      <c r="D253" s="119"/>
      <c r="E253" s="99"/>
      <c r="F253" s="99"/>
      <c r="G253" s="99"/>
      <c r="H253" s="99"/>
      <c r="I253" s="99"/>
      <c r="J253" s="99"/>
      <c r="K253" s="99"/>
      <c r="L253" s="99"/>
      <c r="M253" s="99"/>
      <c r="N253" s="99"/>
      <c r="O253" s="99"/>
      <c r="P253" s="99"/>
      <c r="Q253" s="99"/>
      <c r="R253" s="99"/>
      <c r="S253" s="99"/>
      <c r="T253" s="99"/>
      <c r="U253" s="99"/>
      <c r="V253" s="99"/>
      <c r="W253" s="99"/>
      <c r="X253" s="99"/>
      <c r="Y253" s="99"/>
      <c r="Z253" s="66"/>
    </row>
    <row r="254" spans="1:26" ht="12.75" customHeight="1" x14ac:dyDescent="0.2">
      <c r="A254" s="118"/>
      <c r="B254" s="118"/>
      <c r="C254" s="99"/>
      <c r="D254" s="119"/>
      <c r="E254" s="99"/>
      <c r="F254" s="99"/>
      <c r="G254" s="99"/>
      <c r="H254" s="99"/>
      <c r="I254" s="99"/>
      <c r="J254" s="99"/>
      <c r="K254" s="99"/>
      <c r="L254" s="99"/>
      <c r="M254" s="99"/>
      <c r="N254" s="99"/>
      <c r="O254" s="99"/>
      <c r="P254" s="99"/>
      <c r="Q254" s="99"/>
      <c r="R254" s="99"/>
      <c r="S254" s="99"/>
      <c r="T254" s="99"/>
      <c r="U254" s="99"/>
      <c r="V254" s="99"/>
      <c r="W254" s="99"/>
      <c r="X254" s="99"/>
      <c r="Y254" s="99"/>
      <c r="Z254" s="66"/>
    </row>
    <row r="255" spans="1:26" ht="12.75" customHeight="1" x14ac:dyDescent="0.2">
      <c r="A255" s="118"/>
      <c r="B255" s="118"/>
      <c r="C255" s="99"/>
      <c r="D255" s="119"/>
      <c r="E255" s="99"/>
      <c r="F255" s="99"/>
      <c r="G255" s="99"/>
      <c r="H255" s="99"/>
      <c r="I255" s="99"/>
      <c r="J255" s="99"/>
      <c r="K255" s="99"/>
      <c r="L255" s="99"/>
      <c r="M255" s="99"/>
      <c r="N255" s="99"/>
      <c r="O255" s="99"/>
      <c r="P255" s="99"/>
      <c r="Q255" s="99"/>
      <c r="R255" s="99"/>
      <c r="S255" s="99"/>
      <c r="T255" s="99"/>
      <c r="U255" s="99"/>
      <c r="V255" s="99"/>
      <c r="W255" s="99"/>
      <c r="X255" s="99"/>
      <c r="Y255" s="99"/>
      <c r="Z255" s="66"/>
    </row>
    <row r="256" spans="1:26" ht="12.75" customHeight="1" x14ac:dyDescent="0.2">
      <c r="A256" s="118"/>
      <c r="B256" s="118"/>
      <c r="C256" s="99"/>
      <c r="D256" s="119"/>
      <c r="E256" s="99"/>
      <c r="F256" s="99"/>
      <c r="G256" s="99"/>
      <c r="H256" s="99"/>
      <c r="I256" s="99"/>
      <c r="J256" s="99"/>
      <c r="K256" s="99"/>
      <c r="L256" s="99"/>
      <c r="M256" s="99"/>
      <c r="N256" s="99"/>
      <c r="O256" s="99"/>
      <c r="P256" s="99"/>
      <c r="Q256" s="99"/>
      <c r="R256" s="99"/>
      <c r="S256" s="99"/>
      <c r="T256" s="99"/>
      <c r="U256" s="99"/>
      <c r="V256" s="99"/>
      <c r="W256" s="99"/>
      <c r="X256" s="99"/>
      <c r="Y256" s="99"/>
      <c r="Z256" s="66"/>
    </row>
    <row r="257" spans="1:26" ht="12.75" customHeight="1" x14ac:dyDescent="0.2">
      <c r="A257" s="118"/>
      <c r="B257" s="118"/>
      <c r="C257" s="99"/>
      <c r="D257" s="119"/>
      <c r="E257" s="99"/>
      <c r="F257" s="99"/>
      <c r="G257" s="99"/>
      <c r="H257" s="99"/>
      <c r="I257" s="99"/>
      <c r="J257" s="99"/>
      <c r="K257" s="99"/>
      <c r="L257" s="99"/>
      <c r="M257" s="99"/>
      <c r="N257" s="99"/>
      <c r="O257" s="99"/>
      <c r="P257" s="99"/>
      <c r="Q257" s="99"/>
      <c r="R257" s="99"/>
      <c r="S257" s="99"/>
      <c r="T257" s="99"/>
      <c r="U257" s="99"/>
      <c r="V257" s="99"/>
      <c r="W257" s="99"/>
      <c r="X257" s="99"/>
      <c r="Y257" s="99"/>
      <c r="Z257" s="66"/>
    </row>
    <row r="258" spans="1:26" ht="12.75" customHeight="1" x14ac:dyDescent="0.2">
      <c r="A258" s="118"/>
      <c r="B258" s="118"/>
      <c r="C258" s="99"/>
      <c r="D258" s="119"/>
      <c r="E258" s="99"/>
      <c r="F258" s="99"/>
      <c r="G258" s="99"/>
      <c r="H258" s="99"/>
      <c r="I258" s="99"/>
      <c r="J258" s="99"/>
      <c r="K258" s="99"/>
      <c r="L258" s="99"/>
      <c r="M258" s="99"/>
      <c r="N258" s="99"/>
      <c r="O258" s="99"/>
      <c r="P258" s="99"/>
      <c r="Q258" s="99"/>
      <c r="R258" s="99"/>
      <c r="S258" s="99"/>
      <c r="T258" s="99"/>
      <c r="U258" s="99"/>
      <c r="V258" s="99"/>
      <c r="W258" s="99"/>
      <c r="X258" s="99"/>
      <c r="Y258" s="99"/>
      <c r="Z258" s="66"/>
    </row>
    <row r="259" spans="1:26" ht="12.75" customHeight="1" x14ac:dyDescent="0.2">
      <c r="A259" s="118"/>
      <c r="B259" s="118"/>
      <c r="C259" s="99"/>
      <c r="D259" s="119"/>
      <c r="E259" s="99"/>
      <c r="F259" s="99"/>
      <c r="G259" s="99"/>
      <c r="H259" s="99"/>
      <c r="I259" s="99"/>
      <c r="J259" s="99"/>
      <c r="K259" s="99"/>
      <c r="L259" s="99"/>
      <c r="M259" s="99"/>
      <c r="N259" s="99"/>
      <c r="O259" s="99"/>
      <c r="P259" s="99"/>
      <c r="Q259" s="99"/>
      <c r="R259" s="99"/>
      <c r="S259" s="99"/>
      <c r="T259" s="99"/>
      <c r="U259" s="99"/>
      <c r="V259" s="99"/>
      <c r="W259" s="99"/>
      <c r="X259" s="99"/>
      <c r="Y259" s="99"/>
      <c r="Z259" s="66"/>
    </row>
    <row r="260" spans="1:26" ht="12.75" customHeight="1" x14ac:dyDescent="0.2">
      <c r="A260" s="118"/>
      <c r="B260" s="118"/>
      <c r="C260" s="99"/>
      <c r="D260" s="119"/>
      <c r="E260" s="99"/>
      <c r="F260" s="99"/>
      <c r="G260" s="99"/>
      <c r="H260" s="99"/>
      <c r="I260" s="99"/>
      <c r="J260" s="99"/>
      <c r="K260" s="99"/>
      <c r="L260" s="99"/>
      <c r="M260" s="99"/>
      <c r="N260" s="99"/>
      <c r="O260" s="99"/>
      <c r="P260" s="99"/>
      <c r="Q260" s="99"/>
      <c r="R260" s="99"/>
      <c r="S260" s="99"/>
      <c r="T260" s="99"/>
      <c r="U260" s="99"/>
      <c r="V260" s="99"/>
      <c r="W260" s="99"/>
      <c r="X260" s="99"/>
      <c r="Y260" s="99"/>
      <c r="Z260" s="66"/>
    </row>
    <row r="261" spans="1:26" ht="12.75" customHeight="1" x14ac:dyDescent="0.2">
      <c r="A261" s="118"/>
      <c r="B261" s="118"/>
      <c r="C261" s="99"/>
      <c r="D261" s="119"/>
      <c r="E261" s="99"/>
      <c r="F261" s="99"/>
      <c r="G261" s="99"/>
      <c r="H261" s="99"/>
      <c r="I261" s="99"/>
      <c r="J261" s="99"/>
      <c r="K261" s="99"/>
      <c r="L261" s="99"/>
      <c r="M261" s="99"/>
      <c r="N261" s="99"/>
      <c r="O261" s="99"/>
      <c r="P261" s="99"/>
      <c r="Q261" s="99"/>
      <c r="R261" s="99"/>
      <c r="S261" s="99"/>
      <c r="T261" s="99"/>
      <c r="U261" s="99"/>
      <c r="V261" s="99"/>
      <c r="W261" s="99"/>
      <c r="X261" s="99"/>
      <c r="Y261" s="99"/>
      <c r="Z261" s="66"/>
    </row>
    <row r="262" spans="1:26" ht="12.75" customHeight="1" x14ac:dyDescent="0.2">
      <c r="A262" s="118"/>
      <c r="B262" s="118"/>
      <c r="C262" s="99"/>
      <c r="D262" s="119"/>
      <c r="E262" s="99"/>
      <c r="F262" s="99"/>
      <c r="G262" s="99"/>
      <c r="H262" s="99"/>
      <c r="I262" s="99"/>
      <c r="J262" s="99"/>
      <c r="K262" s="99"/>
      <c r="L262" s="99"/>
      <c r="M262" s="99"/>
      <c r="N262" s="99"/>
      <c r="O262" s="99"/>
      <c r="P262" s="99"/>
      <c r="Q262" s="99"/>
      <c r="R262" s="99"/>
      <c r="S262" s="99"/>
      <c r="T262" s="99"/>
      <c r="U262" s="99"/>
      <c r="V262" s="99"/>
      <c r="W262" s="99"/>
      <c r="X262" s="99"/>
      <c r="Y262" s="99"/>
      <c r="Z262" s="66"/>
    </row>
    <row r="263" spans="1:26" ht="12.75" customHeight="1" x14ac:dyDescent="0.2">
      <c r="A263" s="118"/>
      <c r="B263" s="118"/>
      <c r="C263" s="99"/>
      <c r="D263" s="119"/>
      <c r="E263" s="99"/>
      <c r="F263" s="99"/>
      <c r="G263" s="99"/>
      <c r="H263" s="99"/>
      <c r="I263" s="99"/>
      <c r="J263" s="99"/>
      <c r="K263" s="99"/>
      <c r="L263" s="99"/>
      <c r="M263" s="99"/>
      <c r="N263" s="99"/>
      <c r="O263" s="99"/>
      <c r="P263" s="99"/>
      <c r="Q263" s="99"/>
      <c r="R263" s="99"/>
      <c r="S263" s="99"/>
      <c r="T263" s="99"/>
      <c r="U263" s="99"/>
      <c r="V263" s="99"/>
      <c r="W263" s="99"/>
      <c r="X263" s="99"/>
      <c r="Y263" s="99"/>
      <c r="Z263" s="66"/>
    </row>
    <row r="264" spans="1:26" ht="12.75" customHeight="1" x14ac:dyDescent="0.2">
      <c r="A264" s="118"/>
      <c r="B264" s="118"/>
      <c r="C264" s="99"/>
      <c r="D264" s="119"/>
      <c r="E264" s="99"/>
      <c r="F264" s="99"/>
      <c r="G264" s="99"/>
      <c r="H264" s="99"/>
      <c r="I264" s="99"/>
      <c r="J264" s="99"/>
      <c r="K264" s="99"/>
      <c r="L264" s="99"/>
      <c r="M264" s="99"/>
      <c r="N264" s="99"/>
      <c r="O264" s="99"/>
      <c r="P264" s="99"/>
      <c r="Q264" s="99"/>
      <c r="R264" s="99"/>
      <c r="S264" s="99"/>
      <c r="T264" s="99"/>
      <c r="U264" s="99"/>
      <c r="V264" s="99"/>
      <c r="W264" s="99"/>
      <c r="X264" s="99"/>
      <c r="Y264" s="99"/>
      <c r="Z264" s="66"/>
    </row>
    <row r="265" spans="1:26" ht="12.75" customHeight="1" x14ac:dyDescent="0.2">
      <c r="A265" s="118"/>
      <c r="B265" s="118"/>
      <c r="C265" s="99"/>
      <c r="D265" s="119"/>
      <c r="E265" s="99"/>
      <c r="F265" s="99"/>
      <c r="G265" s="99"/>
      <c r="H265" s="99"/>
      <c r="I265" s="99"/>
      <c r="J265" s="99"/>
      <c r="K265" s="99"/>
      <c r="L265" s="99"/>
      <c r="M265" s="99"/>
      <c r="N265" s="99"/>
      <c r="O265" s="99"/>
      <c r="P265" s="99"/>
      <c r="Q265" s="99"/>
      <c r="R265" s="99"/>
      <c r="S265" s="99"/>
      <c r="T265" s="99"/>
      <c r="U265" s="99"/>
      <c r="V265" s="99"/>
      <c r="W265" s="99"/>
      <c r="X265" s="99"/>
      <c r="Y265" s="99"/>
      <c r="Z265" s="66"/>
    </row>
    <row r="266" spans="1:26" ht="12.75" customHeight="1" x14ac:dyDescent="0.2">
      <c r="A266" s="118"/>
      <c r="B266" s="118"/>
      <c r="C266" s="99"/>
      <c r="D266" s="119"/>
      <c r="E266" s="99"/>
      <c r="F266" s="99"/>
      <c r="G266" s="99"/>
      <c r="H266" s="99"/>
      <c r="I266" s="99"/>
      <c r="J266" s="99"/>
      <c r="K266" s="99"/>
      <c r="L266" s="99"/>
      <c r="M266" s="99"/>
      <c r="N266" s="99"/>
      <c r="O266" s="99"/>
      <c r="P266" s="99"/>
      <c r="Q266" s="99"/>
      <c r="R266" s="99"/>
      <c r="S266" s="99"/>
      <c r="T266" s="99"/>
      <c r="U266" s="99"/>
      <c r="V266" s="99"/>
      <c r="W266" s="99"/>
      <c r="X266" s="99"/>
      <c r="Y266" s="99"/>
      <c r="Z266" s="66"/>
    </row>
    <row r="267" spans="1:26" ht="12.75" customHeight="1" x14ac:dyDescent="0.2">
      <c r="A267" s="118"/>
      <c r="B267" s="118"/>
      <c r="C267" s="99"/>
      <c r="D267" s="119"/>
      <c r="E267" s="99"/>
      <c r="F267" s="99"/>
      <c r="G267" s="99"/>
      <c r="H267" s="99"/>
      <c r="I267" s="99"/>
      <c r="J267" s="99"/>
      <c r="K267" s="99"/>
      <c r="L267" s="99"/>
      <c r="M267" s="99"/>
      <c r="N267" s="99"/>
      <c r="O267" s="99"/>
      <c r="P267" s="99"/>
      <c r="Q267" s="99"/>
      <c r="R267" s="99"/>
      <c r="S267" s="99"/>
      <c r="T267" s="99"/>
      <c r="U267" s="99"/>
      <c r="V267" s="99"/>
      <c r="W267" s="99"/>
      <c r="X267" s="99"/>
      <c r="Y267" s="99"/>
      <c r="Z267" s="66"/>
    </row>
    <row r="268" spans="1:26" ht="12.75" customHeight="1" x14ac:dyDescent="0.2">
      <c r="A268" s="118"/>
      <c r="B268" s="118"/>
      <c r="C268" s="99"/>
      <c r="D268" s="119"/>
      <c r="E268" s="99"/>
      <c r="F268" s="99"/>
      <c r="G268" s="99"/>
      <c r="H268" s="99"/>
      <c r="I268" s="99"/>
      <c r="J268" s="99"/>
      <c r="K268" s="99"/>
      <c r="L268" s="99"/>
      <c r="M268" s="99"/>
      <c r="N268" s="99"/>
      <c r="O268" s="99"/>
      <c r="P268" s="99"/>
      <c r="Q268" s="99"/>
      <c r="R268" s="99"/>
      <c r="S268" s="99"/>
      <c r="T268" s="99"/>
      <c r="U268" s="99"/>
      <c r="V268" s="99"/>
      <c r="W268" s="99"/>
      <c r="X268" s="99"/>
      <c r="Y268" s="99"/>
      <c r="Z268" s="66"/>
    </row>
    <row r="269" spans="1:26" ht="12.75" customHeight="1" x14ac:dyDescent="0.2">
      <c r="A269" s="118"/>
      <c r="B269" s="118"/>
      <c r="C269" s="99"/>
      <c r="D269" s="119"/>
      <c r="E269" s="99"/>
      <c r="F269" s="99"/>
      <c r="G269" s="99"/>
      <c r="H269" s="99"/>
      <c r="I269" s="99"/>
      <c r="J269" s="99"/>
      <c r="K269" s="99"/>
      <c r="L269" s="99"/>
      <c r="M269" s="99"/>
      <c r="N269" s="99"/>
      <c r="O269" s="99"/>
      <c r="P269" s="99"/>
      <c r="Q269" s="99"/>
      <c r="R269" s="99"/>
      <c r="S269" s="99"/>
      <c r="T269" s="99"/>
      <c r="U269" s="99"/>
      <c r="V269" s="99"/>
      <c r="W269" s="99"/>
      <c r="X269" s="99"/>
      <c r="Y269" s="99"/>
      <c r="Z269" s="66"/>
    </row>
    <row r="270" spans="1:26" ht="12.75" customHeight="1" x14ac:dyDescent="0.2">
      <c r="A270" s="118"/>
      <c r="B270" s="118"/>
      <c r="C270" s="99"/>
      <c r="D270" s="119"/>
      <c r="E270" s="99"/>
      <c r="F270" s="99"/>
      <c r="G270" s="99"/>
      <c r="H270" s="99"/>
      <c r="I270" s="99"/>
      <c r="J270" s="99"/>
      <c r="K270" s="99"/>
      <c r="L270" s="99"/>
      <c r="M270" s="99"/>
      <c r="N270" s="99"/>
      <c r="O270" s="99"/>
      <c r="P270" s="99"/>
      <c r="Q270" s="99"/>
      <c r="R270" s="99"/>
      <c r="S270" s="99"/>
      <c r="T270" s="99"/>
      <c r="U270" s="99"/>
      <c r="V270" s="99"/>
      <c r="W270" s="99"/>
      <c r="X270" s="99"/>
      <c r="Y270" s="99"/>
      <c r="Z270" s="66"/>
    </row>
    <row r="271" spans="1:26" ht="12.75" customHeight="1" x14ac:dyDescent="0.2">
      <c r="A271" s="118"/>
      <c r="B271" s="118"/>
      <c r="C271" s="99"/>
      <c r="D271" s="119"/>
      <c r="E271" s="99"/>
      <c r="F271" s="99"/>
      <c r="G271" s="99"/>
      <c r="H271" s="99"/>
      <c r="I271" s="99"/>
      <c r="J271" s="99"/>
      <c r="K271" s="99"/>
      <c r="L271" s="99"/>
      <c r="M271" s="99"/>
      <c r="N271" s="99"/>
      <c r="O271" s="99"/>
      <c r="P271" s="99"/>
      <c r="Q271" s="99"/>
      <c r="R271" s="99"/>
      <c r="S271" s="99"/>
      <c r="T271" s="99"/>
      <c r="U271" s="99"/>
      <c r="V271" s="99"/>
      <c r="W271" s="99"/>
      <c r="X271" s="99"/>
      <c r="Y271" s="99"/>
      <c r="Z271" s="66"/>
    </row>
    <row r="272" spans="1:26" ht="12.75" customHeight="1" x14ac:dyDescent="0.2">
      <c r="A272" s="118"/>
      <c r="B272" s="118"/>
      <c r="C272" s="99"/>
      <c r="D272" s="119"/>
      <c r="E272" s="99"/>
      <c r="F272" s="99"/>
      <c r="G272" s="99"/>
      <c r="H272" s="99"/>
      <c r="I272" s="99"/>
      <c r="J272" s="99"/>
      <c r="K272" s="99"/>
      <c r="L272" s="99"/>
      <c r="M272" s="99"/>
      <c r="N272" s="99"/>
      <c r="O272" s="99"/>
      <c r="P272" s="99"/>
      <c r="Q272" s="99"/>
      <c r="R272" s="99"/>
      <c r="S272" s="99"/>
      <c r="T272" s="99"/>
      <c r="U272" s="99"/>
      <c r="V272" s="99"/>
      <c r="W272" s="99"/>
      <c r="X272" s="99"/>
      <c r="Y272" s="99"/>
      <c r="Z272" s="66"/>
    </row>
    <row r="273" spans="1:26" ht="12.75" customHeight="1" x14ac:dyDescent="0.2">
      <c r="A273" s="118"/>
      <c r="B273" s="118"/>
      <c r="C273" s="99"/>
      <c r="D273" s="119"/>
      <c r="E273" s="99"/>
      <c r="F273" s="99"/>
      <c r="G273" s="99"/>
      <c r="H273" s="99"/>
      <c r="I273" s="99"/>
      <c r="J273" s="99"/>
      <c r="K273" s="99"/>
      <c r="L273" s="99"/>
      <c r="M273" s="99"/>
      <c r="N273" s="99"/>
      <c r="O273" s="99"/>
      <c r="P273" s="99"/>
      <c r="Q273" s="99"/>
      <c r="R273" s="99"/>
      <c r="S273" s="99"/>
      <c r="T273" s="99"/>
      <c r="U273" s="99"/>
      <c r="V273" s="99"/>
      <c r="W273" s="99"/>
      <c r="X273" s="99"/>
      <c r="Y273" s="99"/>
      <c r="Z273" s="66"/>
    </row>
    <row r="274" spans="1:26" ht="12.75" customHeight="1" x14ac:dyDescent="0.2">
      <c r="A274" s="118"/>
      <c r="B274" s="118"/>
      <c r="C274" s="99"/>
      <c r="D274" s="119"/>
      <c r="E274" s="99"/>
      <c r="F274" s="99"/>
      <c r="G274" s="99"/>
      <c r="H274" s="99"/>
      <c r="I274" s="99"/>
      <c r="J274" s="99"/>
      <c r="K274" s="99"/>
      <c r="L274" s="99"/>
      <c r="M274" s="99"/>
      <c r="N274" s="99"/>
      <c r="O274" s="99"/>
      <c r="P274" s="99"/>
      <c r="Q274" s="99"/>
      <c r="R274" s="99"/>
      <c r="S274" s="99"/>
      <c r="T274" s="99"/>
      <c r="U274" s="99"/>
      <c r="V274" s="99"/>
      <c r="W274" s="99"/>
      <c r="X274" s="99"/>
      <c r="Y274" s="99"/>
      <c r="Z274" s="66"/>
    </row>
    <row r="275" spans="1:26" ht="12.75" customHeight="1" x14ac:dyDescent="0.2">
      <c r="A275" s="118"/>
      <c r="B275" s="118"/>
      <c r="C275" s="99"/>
      <c r="D275" s="119"/>
      <c r="E275" s="99"/>
      <c r="F275" s="99"/>
      <c r="G275" s="99"/>
      <c r="H275" s="99"/>
      <c r="I275" s="99"/>
      <c r="J275" s="99"/>
      <c r="K275" s="99"/>
      <c r="L275" s="99"/>
      <c r="M275" s="99"/>
      <c r="N275" s="99"/>
      <c r="O275" s="99"/>
      <c r="P275" s="99"/>
      <c r="Q275" s="99"/>
      <c r="R275" s="99"/>
      <c r="S275" s="99"/>
      <c r="T275" s="99"/>
      <c r="U275" s="99"/>
      <c r="V275" s="99"/>
      <c r="W275" s="99"/>
      <c r="X275" s="99"/>
      <c r="Y275" s="99"/>
      <c r="Z275" s="66"/>
    </row>
    <row r="276" spans="1:26" ht="12.75" customHeight="1" x14ac:dyDescent="0.2"/>
    <row r="277" spans="1:26" ht="12.75" customHeight="1" x14ac:dyDescent="0.2"/>
    <row r="278" spans="1:26" ht="12.75" customHeight="1" x14ac:dyDescent="0.2"/>
    <row r="279" spans="1:26" ht="12.75" customHeight="1" x14ac:dyDescent="0.2"/>
    <row r="280" spans="1:26" ht="12.75" customHeight="1" x14ac:dyDescent="0.2"/>
    <row r="281" spans="1:26" ht="12.75" customHeight="1" x14ac:dyDescent="0.2"/>
    <row r="282" spans="1:26" ht="12.75" customHeight="1" x14ac:dyDescent="0.2"/>
    <row r="283" spans="1:26" ht="12.75" customHeight="1" x14ac:dyDescent="0.2"/>
    <row r="284" spans="1:26" ht="12.75" customHeight="1" x14ac:dyDescent="0.2"/>
    <row r="285" spans="1:26" ht="12.75" customHeight="1" x14ac:dyDescent="0.2"/>
    <row r="286" spans="1:26" ht="12.75" customHeight="1" x14ac:dyDescent="0.2"/>
    <row r="287" spans="1:26" ht="12.75" customHeight="1" x14ac:dyDescent="0.2"/>
    <row r="288" spans="1:26"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sheetData>
  <mergeCells count="28">
    <mergeCell ref="C88:F88"/>
    <mergeCell ref="C31:F31"/>
    <mergeCell ref="C39:F39"/>
    <mergeCell ref="C40:G40"/>
    <mergeCell ref="C47:F47"/>
    <mergeCell ref="C48:G48"/>
    <mergeCell ref="C55:F55"/>
    <mergeCell ref="C56:G56"/>
    <mergeCell ref="C64:G64"/>
    <mergeCell ref="C71:F71"/>
    <mergeCell ref="C72:G72"/>
    <mergeCell ref="C79:F79"/>
    <mergeCell ref="C80:G80"/>
    <mergeCell ref="C16:G16"/>
    <mergeCell ref="C23:F23"/>
    <mergeCell ref="C24:G24"/>
    <mergeCell ref="C32:G32"/>
    <mergeCell ref="C63:F63"/>
    <mergeCell ref="A5:C5"/>
    <mergeCell ref="A6:C6"/>
    <mergeCell ref="A7:C7"/>
    <mergeCell ref="C8:G8"/>
    <mergeCell ref="C15:F15"/>
    <mergeCell ref="A1:G1"/>
    <mergeCell ref="C2:D2"/>
    <mergeCell ref="F2:G2"/>
    <mergeCell ref="C3:G3"/>
    <mergeCell ref="A4:C4"/>
  </mergeCells>
  <pageMargins left="0.70866141732283472" right="0.70866141732283472" top="0.74803149606299213" bottom="0.74803149606299213" header="0" footer="0"/>
  <pageSetup paperSize="9" scale="44" fitToHeight="0" orientation="landscape" r:id="rId1"/>
  <headerFooter>
    <oddFooter>&amp;RPÁGINA &amp;P DE</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pageSetUpPr fitToPage="1"/>
  </sheetPr>
  <dimension ref="A1:Z548"/>
  <sheetViews>
    <sheetView showGridLines="0" topLeftCell="A3" workbookViewId="0">
      <selection activeCell="A3" sqref="A3:G38"/>
    </sheetView>
  </sheetViews>
  <sheetFormatPr defaultColWidth="12.5703125" defaultRowHeight="15" customHeight="1" outlineLevelRow="1" x14ac:dyDescent="0.2"/>
  <cols>
    <col min="1" max="2" width="13.7109375" customWidth="1"/>
    <col min="3" max="3" width="62.140625" customWidth="1"/>
    <col min="4" max="4" width="8.7109375" customWidth="1"/>
    <col min="5" max="6" width="13.7109375" customWidth="1"/>
    <col min="7" max="7" width="15.140625" customWidth="1"/>
    <col min="8" max="26" width="13.7109375" customWidth="1"/>
  </cols>
  <sheetData>
    <row r="1" spans="1:26" ht="21" customHeight="1" x14ac:dyDescent="0.2">
      <c r="A1" s="396" t="s">
        <v>131</v>
      </c>
      <c r="B1" s="384"/>
      <c r="C1" s="384"/>
      <c r="D1" s="384"/>
      <c r="E1" s="384"/>
      <c r="F1" s="384"/>
      <c r="G1" s="385"/>
      <c r="H1" s="27"/>
      <c r="I1" s="28"/>
      <c r="J1" s="28"/>
      <c r="K1" s="28"/>
      <c r="L1" s="28"/>
      <c r="M1" s="28"/>
      <c r="N1" s="28"/>
      <c r="O1" s="28"/>
      <c r="P1" s="28"/>
      <c r="Q1" s="28"/>
      <c r="R1" s="28"/>
      <c r="S1" s="28"/>
      <c r="T1" s="28"/>
      <c r="U1" s="28"/>
      <c r="V1" s="28"/>
      <c r="W1" s="28"/>
      <c r="X1" s="28"/>
      <c r="Y1" s="28"/>
      <c r="Z1" s="28"/>
    </row>
    <row r="2" spans="1:26" ht="14.25" customHeight="1" x14ac:dyDescent="0.2">
      <c r="A2" s="29"/>
      <c r="B2" s="30"/>
      <c r="C2" s="397" t="str">
        <f>Resumo!$A$5</f>
        <v>DATA-BASE: SINAPI 05/2024, SABESP 05/2024 ( L.S.: 88,52% | B.D.I.: 26,98%),  Ata de Registro nº84/2024, cotação de mercado</v>
      </c>
      <c r="D2" s="372"/>
      <c r="E2" s="28"/>
      <c r="F2" s="398"/>
      <c r="G2" s="387"/>
      <c r="H2" s="28"/>
      <c r="I2" s="31"/>
      <c r="J2" s="28"/>
      <c r="K2" s="28"/>
      <c r="L2" s="28"/>
      <c r="M2" s="28"/>
      <c r="N2" s="28"/>
      <c r="O2" s="28"/>
      <c r="P2" s="28"/>
      <c r="Q2" s="28"/>
      <c r="R2" s="28"/>
      <c r="S2" s="28"/>
      <c r="T2" s="28"/>
      <c r="U2" s="28"/>
      <c r="V2" s="28"/>
      <c r="W2" s="28"/>
      <c r="X2" s="28"/>
      <c r="Y2" s="28"/>
      <c r="Z2" s="28"/>
    </row>
    <row r="3" spans="1:26" ht="20.25" customHeight="1" x14ac:dyDescent="0.2">
      <c r="A3" s="361" t="s">
        <v>176</v>
      </c>
      <c r="B3" s="190"/>
      <c r="C3" s="460" t="str">
        <f>"REPARO DE PAVIMENTAÇÃO / PASSEIO - CONFORME COMPOSIÇÃO (L:"&amp;D4&amp;"M/C:"&amp;D5&amp;"M/P:"&amp;D6&amp;"M/B:"&amp;D7&amp;"M/Ca:"&amp;D8&amp;"M)"</f>
        <v>REPARO DE PAVIMENTAÇÃO / PASSEIO - CONFORME COMPOSIÇÃO (L:1M/C:1M/P:0,15M/B:0,1M/Ca:0,05M)</v>
      </c>
      <c r="D3" s="461"/>
      <c r="E3" s="461"/>
      <c r="F3" s="461"/>
      <c r="G3" s="462"/>
      <c r="H3" s="34"/>
      <c r="I3" s="34"/>
      <c r="J3" s="34"/>
      <c r="K3" s="34"/>
      <c r="L3" s="34"/>
      <c r="M3" s="34"/>
      <c r="N3" s="34"/>
      <c r="O3" s="34"/>
      <c r="P3" s="34"/>
      <c r="Q3" s="34"/>
      <c r="R3" s="34"/>
      <c r="S3" s="34"/>
      <c r="T3" s="34"/>
      <c r="U3" s="34"/>
      <c r="V3" s="34"/>
      <c r="W3" s="34"/>
      <c r="X3" s="34"/>
      <c r="Y3" s="34"/>
      <c r="Z3" s="28"/>
    </row>
    <row r="4" spans="1:26" ht="11.25" customHeight="1" outlineLevel="1" x14ac:dyDescent="0.2">
      <c r="A4" s="402" t="s">
        <v>163</v>
      </c>
      <c r="B4" s="403"/>
      <c r="C4" s="404"/>
      <c r="D4" s="35">
        <v>1</v>
      </c>
      <c r="E4" s="342">
        <f>ROUND(I4*(1-$I$2+0.02),2)</f>
        <v>0</v>
      </c>
      <c r="F4" s="36"/>
      <c r="G4" s="38"/>
      <c r="H4" s="39"/>
      <c r="I4" s="39"/>
      <c r="J4" s="39"/>
      <c r="K4" s="39"/>
      <c r="L4" s="39"/>
      <c r="M4" s="39"/>
      <c r="N4" s="39"/>
      <c r="O4" s="39"/>
      <c r="P4" s="39"/>
      <c r="Q4" s="39"/>
      <c r="R4" s="39"/>
      <c r="S4" s="39"/>
      <c r="T4" s="39"/>
      <c r="U4" s="39"/>
      <c r="V4" s="39"/>
      <c r="W4" s="39"/>
      <c r="X4" s="39"/>
      <c r="Y4" s="39"/>
      <c r="Z4" s="28"/>
    </row>
    <row r="5" spans="1:26" ht="11.25" customHeight="1" outlineLevel="1" x14ac:dyDescent="0.2">
      <c r="A5" s="405" t="s">
        <v>136</v>
      </c>
      <c r="B5" s="406"/>
      <c r="C5" s="407"/>
      <c r="D5" s="35">
        <v>1</v>
      </c>
      <c r="E5" s="344">
        <f>ROUND(I5*(1-$I$2),2)-0.01</f>
        <v>-0.01</v>
      </c>
      <c r="F5" s="39"/>
      <c r="G5" s="192"/>
      <c r="H5" s="39"/>
      <c r="I5" s="39"/>
      <c r="J5" s="39"/>
      <c r="K5" s="39"/>
      <c r="L5" s="39"/>
      <c r="M5" s="39"/>
      <c r="N5" s="39"/>
      <c r="O5" s="39"/>
      <c r="P5" s="39"/>
      <c r="Q5" s="39"/>
      <c r="R5" s="39"/>
      <c r="S5" s="39"/>
      <c r="T5" s="39"/>
      <c r="U5" s="39"/>
      <c r="V5" s="39"/>
      <c r="W5" s="39"/>
      <c r="X5" s="39"/>
      <c r="Y5" s="39"/>
      <c r="Z5" s="28"/>
    </row>
    <row r="6" spans="1:26" ht="11.25" customHeight="1" outlineLevel="1" x14ac:dyDescent="0.2">
      <c r="A6" s="405" t="s">
        <v>138</v>
      </c>
      <c r="B6" s="406"/>
      <c r="C6" s="407"/>
      <c r="D6" s="35">
        <v>0.15</v>
      </c>
      <c r="E6" s="344">
        <f>ROUND(I6*(1-$I$2+0.02),2)</f>
        <v>0</v>
      </c>
      <c r="F6" s="39"/>
      <c r="G6" s="192"/>
      <c r="H6" s="39"/>
      <c r="I6" s="39"/>
      <c r="J6" s="39"/>
      <c r="K6" s="39"/>
      <c r="L6" s="39"/>
      <c r="M6" s="39"/>
      <c r="N6" s="39"/>
      <c r="O6" s="39"/>
      <c r="P6" s="39"/>
      <c r="Q6" s="39"/>
      <c r="R6" s="39"/>
      <c r="S6" s="39"/>
      <c r="T6" s="39"/>
      <c r="U6" s="39"/>
      <c r="V6" s="39"/>
      <c r="W6" s="39"/>
      <c r="X6" s="39"/>
      <c r="Y6" s="39"/>
      <c r="Z6" s="28"/>
    </row>
    <row r="7" spans="1:26" ht="11.25" customHeight="1" outlineLevel="1" x14ac:dyDescent="0.2">
      <c r="A7" s="405" t="s">
        <v>140</v>
      </c>
      <c r="B7" s="406"/>
      <c r="C7" s="407"/>
      <c r="D7" s="35">
        <v>0.1</v>
      </c>
      <c r="E7" s="39" t="s">
        <v>20</v>
      </c>
      <c r="F7" s="39"/>
      <c r="G7" s="192"/>
      <c r="H7" s="39"/>
      <c r="I7" s="39"/>
      <c r="J7" s="39"/>
      <c r="K7" s="39"/>
      <c r="L7" s="39"/>
      <c r="M7" s="39"/>
      <c r="N7" s="39"/>
      <c r="O7" s="39"/>
      <c r="P7" s="39"/>
      <c r="Q7" s="39"/>
      <c r="R7" s="39"/>
      <c r="S7" s="39"/>
      <c r="T7" s="39"/>
      <c r="U7" s="39"/>
      <c r="V7" s="39"/>
      <c r="W7" s="39"/>
      <c r="X7" s="39"/>
      <c r="Y7" s="39"/>
      <c r="Z7" s="28"/>
    </row>
    <row r="8" spans="1:26" ht="11.25" customHeight="1" outlineLevel="1" x14ac:dyDescent="0.2">
      <c r="A8" s="412" t="s">
        <v>142</v>
      </c>
      <c r="B8" s="413"/>
      <c r="C8" s="414"/>
      <c r="D8" s="35">
        <v>0.05</v>
      </c>
      <c r="E8" s="42" t="s">
        <v>20</v>
      </c>
      <c r="F8" s="42"/>
      <c r="G8" s="235"/>
      <c r="H8" s="39"/>
      <c r="I8" s="39"/>
      <c r="J8" s="39"/>
      <c r="K8" s="39"/>
      <c r="L8" s="39"/>
      <c r="M8" s="39"/>
      <c r="N8" s="39"/>
      <c r="O8" s="39"/>
      <c r="P8" s="39"/>
      <c r="Q8" s="39"/>
      <c r="R8" s="39"/>
      <c r="S8" s="39"/>
      <c r="T8" s="39"/>
      <c r="U8" s="39"/>
      <c r="V8" s="39"/>
      <c r="W8" s="39"/>
      <c r="X8" s="39"/>
      <c r="Y8" s="39"/>
      <c r="Z8" s="28"/>
    </row>
    <row r="9" spans="1:26" ht="11.25" customHeight="1" x14ac:dyDescent="0.2">
      <c r="A9" s="83"/>
      <c r="B9" s="84"/>
      <c r="C9" s="408" t="s">
        <v>153</v>
      </c>
      <c r="D9" s="463"/>
      <c r="E9" s="463"/>
      <c r="F9" s="464"/>
      <c r="G9" s="85" t="e">
        <f>SUM(#REF!)</f>
        <v>#REF!</v>
      </c>
      <c r="H9" s="34"/>
      <c r="I9" s="34"/>
      <c r="J9" s="34"/>
      <c r="K9" s="34"/>
      <c r="L9" s="34"/>
      <c r="M9" s="34"/>
      <c r="N9" s="34"/>
      <c r="O9" s="34"/>
      <c r="P9" s="34"/>
      <c r="Q9" s="34"/>
      <c r="R9" s="34"/>
      <c r="S9" s="34"/>
      <c r="T9" s="34"/>
      <c r="U9" s="34"/>
      <c r="V9" s="34"/>
      <c r="W9" s="34"/>
      <c r="X9" s="34"/>
      <c r="Y9" s="34"/>
      <c r="Z9" s="28"/>
    </row>
    <row r="10" spans="1:26" ht="11.25" customHeight="1" x14ac:dyDescent="0.2">
      <c r="A10" s="32" t="str">
        <f>$A$3</f>
        <v>3.1</v>
      </c>
      <c r="B10" s="43" t="s">
        <v>144</v>
      </c>
      <c r="C10" s="415" t="s">
        <v>248</v>
      </c>
      <c r="D10" s="465"/>
      <c r="E10" s="465"/>
      <c r="F10" s="465"/>
      <c r="G10" s="466"/>
      <c r="H10" s="34"/>
      <c r="I10" s="34"/>
      <c r="J10" s="34"/>
      <c r="K10" s="34"/>
      <c r="L10" s="34"/>
      <c r="M10" s="34"/>
      <c r="N10" s="34"/>
      <c r="O10" s="34"/>
      <c r="P10" s="34"/>
      <c r="Q10" s="34"/>
      <c r="R10" s="34"/>
      <c r="S10" s="34"/>
      <c r="T10" s="34"/>
      <c r="U10" s="34"/>
      <c r="V10" s="34"/>
      <c r="W10" s="34"/>
      <c r="X10" s="34"/>
      <c r="Y10" s="34"/>
      <c r="Z10" s="28"/>
    </row>
    <row r="11" spans="1:26" ht="11.25" customHeight="1" outlineLevel="1" x14ac:dyDescent="0.2">
      <c r="A11" s="44" t="s">
        <v>1</v>
      </c>
      <c r="B11" s="6" t="s">
        <v>2</v>
      </c>
      <c r="C11" s="45" t="s">
        <v>3</v>
      </c>
      <c r="D11" s="46" t="s">
        <v>4</v>
      </c>
      <c r="E11" s="46" t="s">
        <v>146</v>
      </c>
      <c r="F11" s="47" t="s">
        <v>7</v>
      </c>
      <c r="G11" s="8" t="s">
        <v>147</v>
      </c>
      <c r="H11" s="39"/>
      <c r="I11" s="39"/>
      <c r="J11" s="39"/>
      <c r="K11" s="39"/>
      <c r="L11" s="39"/>
      <c r="M11" s="39"/>
      <c r="N11" s="39"/>
      <c r="O11" s="39"/>
      <c r="P11" s="39"/>
      <c r="Q11" s="39"/>
      <c r="R11" s="39"/>
      <c r="S11" s="39"/>
      <c r="T11" s="39"/>
      <c r="U11" s="39"/>
      <c r="V11" s="39"/>
      <c r="W11" s="39"/>
      <c r="X11" s="39"/>
      <c r="Y11" s="39"/>
      <c r="Z11" s="28"/>
    </row>
    <row r="12" spans="1:26" ht="15.75" customHeight="1" outlineLevel="1" x14ac:dyDescent="0.2">
      <c r="A12" s="48">
        <v>2</v>
      </c>
      <c r="B12" s="48"/>
      <c r="C12" s="80" t="s">
        <v>249</v>
      </c>
      <c r="D12" s="51"/>
      <c r="E12" s="52"/>
      <c r="F12" s="53"/>
      <c r="G12" s="53"/>
      <c r="H12" s="34"/>
      <c r="I12" s="34"/>
      <c r="J12" s="34"/>
      <c r="K12" s="34"/>
      <c r="L12" s="34"/>
      <c r="M12" s="34"/>
      <c r="N12" s="34"/>
      <c r="O12" s="34"/>
      <c r="P12" s="34"/>
      <c r="Q12" s="34"/>
      <c r="R12" s="34"/>
      <c r="S12" s="34"/>
      <c r="T12" s="34"/>
      <c r="U12" s="34"/>
      <c r="V12" s="34"/>
      <c r="W12" s="34"/>
      <c r="X12" s="34"/>
      <c r="Y12" s="34"/>
      <c r="Z12" s="28"/>
    </row>
    <row r="13" spans="1:26" ht="11.25" customHeight="1" outlineLevel="1" x14ac:dyDescent="0.2">
      <c r="A13" s="236">
        <v>70090001</v>
      </c>
      <c r="B13" s="68" t="str">
        <f>VLOOKUP(A13,Preco.Unitario!$A$4:$G$104,2,FALSE)</f>
        <v>SABESP</v>
      </c>
      <c r="C13" s="237" t="str">
        <f>VLOOKUP(A13,Preco.Unitario!$A$4:$G$104,3,FALSE)</f>
        <v>LEVANTAMENTO DE PAVIMENTAÇÃO ASFÁLTICA (A)</v>
      </c>
      <c r="D13" s="69" t="str">
        <f>VLOOKUP(A13,Preco.Unitario!$A$4:$G$104,4,FALSE)</f>
        <v>m²</v>
      </c>
      <c r="E13" s="238">
        <f>ROUNDUP(($D$4)*($D$5),2)</f>
        <v>1</v>
      </c>
      <c r="F13" s="71">
        <f>VLOOKUP(A13,Preco.Unitario!$A$4:$G$104,7,FALSE)</f>
        <v>0</v>
      </c>
      <c r="G13" s="89">
        <f t="shared" ref="G13:G15" si="0">E13*F13</f>
        <v>0</v>
      </c>
      <c r="H13" s="34"/>
      <c r="I13" s="34"/>
      <c r="J13" s="34"/>
      <c r="K13" s="34"/>
      <c r="L13" s="34"/>
      <c r="M13" s="34"/>
      <c r="N13" s="34"/>
      <c r="O13" s="34"/>
      <c r="P13" s="34"/>
      <c r="Q13" s="34"/>
      <c r="R13" s="34"/>
      <c r="S13" s="34"/>
      <c r="T13" s="34"/>
      <c r="U13" s="34"/>
      <c r="V13" s="34"/>
      <c r="W13" s="34"/>
      <c r="X13" s="34"/>
      <c r="Y13" s="34"/>
      <c r="Z13" s="28"/>
    </row>
    <row r="14" spans="1:26" ht="11.25" customHeight="1" outlineLevel="1" x14ac:dyDescent="0.2">
      <c r="A14" s="236">
        <v>70030094</v>
      </c>
      <c r="B14" s="68" t="str">
        <f>VLOOKUP(A14,Preco.Unitario!$A$4:$G$104,2,FALSE)</f>
        <v>SABESP</v>
      </c>
      <c r="C14" s="237" t="str">
        <f>VLOOKUP(A14,Preco.Unitario!$A$4:$G$104,3,FALSE)</f>
        <v>CARGA E DESCARGA - ENTULHO (A)</v>
      </c>
      <c r="D14" s="69" t="str">
        <f>VLOOKUP(A14,Preco.Unitario!$A$4:$G$104,4,FALSE)</f>
        <v>m³</v>
      </c>
      <c r="E14" s="70">
        <f>ROUNDUP(($D$4)*($D$5)*$D$6,2)</f>
        <v>0.15</v>
      </c>
      <c r="F14" s="71">
        <f>VLOOKUP(A14,Preco.Unitario!$A$4:$G$104,7,FALSE)</f>
        <v>0</v>
      </c>
      <c r="G14" s="71">
        <f t="shared" si="0"/>
        <v>0</v>
      </c>
      <c r="H14" s="34"/>
      <c r="I14" s="34"/>
      <c r="J14" s="34"/>
      <c r="K14" s="34"/>
      <c r="L14" s="34"/>
      <c r="M14" s="34"/>
      <c r="N14" s="34"/>
      <c r="O14" s="34"/>
      <c r="P14" s="34"/>
      <c r="Q14" s="34"/>
      <c r="R14" s="34"/>
      <c r="S14" s="34"/>
      <c r="T14" s="34"/>
      <c r="U14" s="34"/>
      <c r="V14" s="34"/>
      <c r="W14" s="34"/>
      <c r="X14" s="34"/>
      <c r="Y14" s="34"/>
      <c r="Z14" s="28"/>
    </row>
    <row r="15" spans="1:26" ht="11.25" customHeight="1" outlineLevel="1" x14ac:dyDescent="0.2">
      <c r="A15" s="236">
        <v>70030095</v>
      </c>
      <c r="B15" s="68" t="str">
        <f>VLOOKUP(A15,Preco.Unitario!$A$4:$G$104,2,FALSE)</f>
        <v>SABESP</v>
      </c>
      <c r="C15" s="237" t="str">
        <f>VLOOKUP(A15,Preco.Unitario!$A$4:$G$104,3,FALSE)</f>
        <v>TRANSPORTE DE MATERIAL ESCAVADO - ENTULHO (A)  - PERCURSO DE 10KM</v>
      </c>
      <c r="D15" s="69" t="str">
        <f>VLOOKUP(A15,Preco.Unitario!$A$4:$G$104,4,FALSE)</f>
        <v>m³Q</v>
      </c>
      <c r="E15" s="238">
        <f>E14*10</f>
        <v>1.5</v>
      </c>
      <c r="F15" s="71">
        <f>VLOOKUP(A15,Preco.Unitario!$A$4:$G$104,7,FALSE)</f>
        <v>0</v>
      </c>
      <c r="G15" s="71">
        <f t="shared" si="0"/>
        <v>0</v>
      </c>
      <c r="H15" s="34"/>
      <c r="I15" s="34"/>
      <c r="J15" s="34"/>
      <c r="K15" s="34"/>
      <c r="L15" s="34"/>
      <c r="M15" s="34"/>
      <c r="N15" s="34"/>
      <c r="O15" s="34"/>
      <c r="P15" s="34"/>
      <c r="Q15" s="34"/>
      <c r="R15" s="34"/>
      <c r="S15" s="34"/>
      <c r="T15" s="34"/>
      <c r="U15" s="34"/>
      <c r="V15" s="34"/>
      <c r="W15" s="34"/>
      <c r="X15" s="34"/>
      <c r="Y15" s="34"/>
      <c r="Z15" s="28"/>
    </row>
    <row r="16" spans="1:26" ht="11.25" customHeight="1" outlineLevel="1" x14ac:dyDescent="0.2">
      <c r="A16" s="48">
        <v>5</v>
      </c>
      <c r="B16" s="48"/>
      <c r="C16" s="80" t="s">
        <v>185</v>
      </c>
      <c r="D16" s="51"/>
      <c r="E16" s="52"/>
      <c r="F16" s="53"/>
      <c r="G16" s="53"/>
      <c r="H16" s="34"/>
      <c r="I16" s="34"/>
      <c r="J16" s="34"/>
      <c r="K16" s="34"/>
      <c r="L16" s="34"/>
      <c r="M16" s="34"/>
      <c r="N16" s="34"/>
      <c r="O16" s="34"/>
      <c r="P16" s="34"/>
      <c r="Q16" s="34"/>
      <c r="R16" s="34"/>
      <c r="S16" s="34"/>
      <c r="T16" s="34"/>
      <c r="U16" s="34"/>
      <c r="V16" s="34"/>
      <c r="W16" s="34"/>
      <c r="X16" s="34"/>
      <c r="Y16" s="34"/>
      <c r="Z16" s="28"/>
    </row>
    <row r="17" spans="1:26" ht="11.25" customHeight="1" outlineLevel="1" x14ac:dyDescent="0.2">
      <c r="A17" s="54">
        <v>70090086</v>
      </c>
      <c r="B17" s="76" t="str">
        <f>VLOOKUP(A17,Preco.Unitario!$A$4:$G$104,2,FALSE)</f>
        <v>SABESP</v>
      </c>
      <c r="C17" s="56" t="str">
        <f>VLOOKUP(A17,Preco.Unitario!$A$4:$G$104,3,FALSE)</f>
        <v xml:space="preserve">IMPRIMAÇÃO LIGANTE (A) </v>
      </c>
      <c r="D17" s="77" t="str">
        <f>VLOOKUP(A17,Preco.Unitario!$A$4:$G$104,4,FALSE)</f>
        <v>m²</v>
      </c>
      <c r="E17" s="58">
        <f>ROUNDUP(($D$4)*($D$5),2)</f>
        <v>1</v>
      </c>
      <c r="F17" s="79">
        <f>VLOOKUP(A17,Preco.Unitario!$A$4:$G$104,7,FALSE)</f>
        <v>0</v>
      </c>
      <c r="G17" s="79">
        <f t="shared" ref="G17:G19" si="1">E17*F17</f>
        <v>0</v>
      </c>
      <c r="H17" s="34"/>
      <c r="I17" s="34"/>
      <c r="J17" s="34"/>
      <c r="K17" s="34"/>
      <c r="L17" s="34"/>
      <c r="M17" s="34"/>
      <c r="N17" s="34"/>
      <c r="O17" s="34"/>
      <c r="P17" s="34"/>
      <c r="Q17" s="34"/>
      <c r="R17" s="34"/>
      <c r="S17" s="34"/>
      <c r="T17" s="34"/>
      <c r="U17" s="34"/>
      <c r="V17" s="34"/>
      <c r="W17" s="34"/>
      <c r="X17" s="34"/>
      <c r="Y17" s="34"/>
      <c r="Z17" s="28"/>
    </row>
    <row r="18" spans="1:26" ht="11.25" customHeight="1" outlineLevel="1" x14ac:dyDescent="0.2">
      <c r="A18" s="54">
        <v>70090084</v>
      </c>
      <c r="B18" s="76" t="str">
        <f>VLOOKUP(A18,Preco.Unitario!$A$4:$G$104,2,FALSE)</f>
        <v>SABESP</v>
      </c>
      <c r="C18" s="56" t="str">
        <f>VLOOKUP(A18,Preco.Unitario!$A$4:$G$104,3,FALSE)</f>
        <v>SUB-BASE EM BRITA OU MACADAME HIDRÁULICO (A)</v>
      </c>
      <c r="D18" s="77" t="str">
        <f>VLOOKUP(A18,Preco.Unitario!$A$4:$G$104,4,FALSE)</f>
        <v>m³</v>
      </c>
      <c r="E18" s="58">
        <f>ROUNDUP($D$4*$D$5*$D$7,2)</f>
        <v>0.1</v>
      </c>
      <c r="F18" s="79">
        <f>VLOOKUP(A18,Preco.Unitario!$A$4:$G$104,7,FALSE)</f>
        <v>0</v>
      </c>
      <c r="G18" s="79">
        <f t="shared" si="1"/>
        <v>0</v>
      </c>
      <c r="H18" s="34"/>
      <c r="I18" s="34"/>
      <c r="J18" s="34"/>
      <c r="K18" s="34"/>
      <c r="L18" s="34"/>
      <c r="M18" s="34"/>
      <c r="N18" s="34"/>
      <c r="O18" s="34"/>
      <c r="P18" s="34"/>
      <c r="Q18" s="34"/>
      <c r="R18" s="34"/>
      <c r="S18" s="34"/>
      <c r="T18" s="34"/>
      <c r="U18" s="34"/>
      <c r="V18" s="34"/>
      <c r="W18" s="34"/>
      <c r="X18" s="34"/>
      <c r="Y18" s="34"/>
      <c r="Z18" s="28"/>
    </row>
    <row r="19" spans="1:26" ht="11.25" customHeight="1" outlineLevel="1" x14ac:dyDescent="0.2">
      <c r="A19" s="54">
        <v>70090088</v>
      </c>
      <c r="B19" s="76" t="str">
        <f>VLOOKUP(A19,Preco.Unitario!$A$4:$G$104,2,FALSE)</f>
        <v>SABESP</v>
      </c>
      <c r="C19" s="56" t="str">
        <f>VLOOKUP(A19,Preco.Unitario!$A$4:$G$104,3,FALSE)</f>
        <v>CAPA DE CONCRETO ASFÁLTICO (A)</v>
      </c>
      <c r="D19" s="77" t="str">
        <f>VLOOKUP(A19,Preco.Unitario!$A$4:$G$104,4,FALSE)</f>
        <v>m³</v>
      </c>
      <c r="E19" s="58">
        <f>ROUNDUP(($D$4+0.1)*($D$5+0.1)*$D$8,2)</f>
        <v>6.9999999999999993E-2</v>
      </c>
      <c r="F19" s="79">
        <f>VLOOKUP(A19,Preco.Unitario!$A$4:$G$104,7,FALSE)</f>
        <v>0</v>
      </c>
      <c r="G19" s="79">
        <f t="shared" si="1"/>
        <v>0</v>
      </c>
      <c r="H19" s="34"/>
      <c r="I19" s="34"/>
      <c r="J19" s="34"/>
      <c r="K19" s="34"/>
      <c r="L19" s="34"/>
      <c r="M19" s="34"/>
      <c r="N19" s="34"/>
      <c r="O19" s="34"/>
      <c r="P19" s="34"/>
      <c r="Q19" s="34"/>
      <c r="R19" s="34"/>
      <c r="S19" s="34"/>
      <c r="T19" s="34"/>
      <c r="U19" s="34"/>
      <c r="V19" s="34"/>
      <c r="W19" s="34"/>
      <c r="X19" s="34"/>
      <c r="Y19" s="34"/>
      <c r="Z19" s="28"/>
    </row>
    <row r="20" spans="1:26" ht="11.25" customHeight="1" x14ac:dyDescent="0.2">
      <c r="A20" s="83"/>
      <c r="B20" s="84"/>
      <c r="C20" s="408" t="s">
        <v>153</v>
      </c>
      <c r="D20" s="463"/>
      <c r="E20" s="463"/>
      <c r="F20" s="464"/>
      <c r="G20" s="85">
        <f>SUM(G12:G19)</f>
        <v>0</v>
      </c>
      <c r="H20" s="34"/>
      <c r="I20" s="34"/>
      <c r="J20" s="34"/>
      <c r="K20" s="34"/>
      <c r="L20" s="34"/>
      <c r="M20" s="34"/>
      <c r="N20" s="34"/>
      <c r="O20" s="34"/>
      <c r="P20" s="34"/>
      <c r="Q20" s="34"/>
      <c r="R20" s="34"/>
      <c r="S20" s="34"/>
      <c r="T20" s="34"/>
      <c r="U20" s="34"/>
      <c r="V20" s="34"/>
      <c r="W20" s="34"/>
      <c r="X20" s="34"/>
      <c r="Y20" s="34"/>
      <c r="Z20" s="28"/>
    </row>
    <row r="21" spans="1:26" ht="11.25" customHeight="1" x14ac:dyDescent="0.2">
      <c r="A21" s="32" t="str">
        <f>$A$3</f>
        <v>3.1</v>
      </c>
      <c r="B21" s="43" t="s">
        <v>154</v>
      </c>
      <c r="C21" s="415" t="s">
        <v>250</v>
      </c>
      <c r="D21" s="465"/>
      <c r="E21" s="465"/>
      <c r="F21" s="465"/>
      <c r="G21" s="466"/>
      <c r="H21" s="34"/>
      <c r="I21" s="34"/>
      <c r="J21" s="34"/>
      <c r="K21" s="34"/>
      <c r="L21" s="34"/>
      <c r="M21" s="34"/>
      <c r="N21" s="34"/>
      <c r="O21" s="34"/>
      <c r="P21" s="34"/>
      <c r="Q21" s="34"/>
      <c r="R21" s="34"/>
      <c r="S21" s="34"/>
      <c r="T21" s="34"/>
      <c r="U21" s="34"/>
      <c r="V21" s="34"/>
      <c r="W21" s="34"/>
      <c r="X21" s="34"/>
      <c r="Y21" s="34"/>
      <c r="Z21" s="28"/>
    </row>
    <row r="22" spans="1:26" ht="11.25" customHeight="1" outlineLevel="1" x14ac:dyDescent="0.2">
      <c r="A22" s="44" t="s">
        <v>1</v>
      </c>
      <c r="B22" s="6" t="s">
        <v>2</v>
      </c>
      <c r="C22" s="45" t="s">
        <v>3</v>
      </c>
      <c r="D22" s="46" t="s">
        <v>4</v>
      </c>
      <c r="E22" s="46" t="s">
        <v>146</v>
      </c>
      <c r="F22" s="47" t="s">
        <v>7</v>
      </c>
      <c r="G22" s="8" t="s">
        <v>147</v>
      </c>
      <c r="H22" s="39"/>
      <c r="I22" s="39"/>
      <c r="J22" s="39"/>
      <c r="K22" s="39"/>
      <c r="L22" s="39"/>
      <c r="M22" s="39"/>
      <c r="N22" s="39"/>
      <c r="O22" s="39"/>
      <c r="P22" s="39"/>
      <c r="Q22" s="39"/>
      <c r="R22" s="39"/>
      <c r="S22" s="39"/>
      <c r="T22" s="39"/>
      <c r="U22" s="39"/>
      <c r="V22" s="39"/>
      <c r="W22" s="39"/>
      <c r="X22" s="39"/>
      <c r="Y22" s="39"/>
      <c r="Z22" s="28"/>
    </row>
    <row r="23" spans="1:26" ht="11.25" customHeight="1" outlineLevel="1" x14ac:dyDescent="0.2">
      <c r="A23" s="239">
        <v>2</v>
      </c>
      <c r="B23" s="240"/>
      <c r="C23" s="241" t="s">
        <v>251</v>
      </c>
      <c r="D23" s="242"/>
      <c r="E23" s="241"/>
      <c r="F23" s="243"/>
      <c r="G23" s="243"/>
      <c r="H23" s="244"/>
      <c r="I23" s="244"/>
      <c r="J23" s="244"/>
      <c r="K23" s="244"/>
      <c r="L23" s="244"/>
      <c r="M23" s="244"/>
      <c r="N23" s="244"/>
      <c r="O23" s="244"/>
      <c r="P23" s="244"/>
      <c r="Q23" s="244"/>
      <c r="R23" s="244"/>
      <c r="S23" s="244"/>
      <c r="T23" s="244"/>
      <c r="U23" s="244"/>
      <c r="V23" s="244"/>
      <c r="W23" s="244"/>
      <c r="X23" s="244"/>
      <c r="Y23" s="244"/>
      <c r="Z23" s="28"/>
    </row>
    <row r="24" spans="1:26" ht="11.25" customHeight="1" outlineLevel="1" x14ac:dyDescent="0.2">
      <c r="A24" s="245">
        <v>70090003</v>
      </c>
      <c r="B24" s="246" t="s">
        <v>22</v>
      </c>
      <c r="C24" s="247" t="s">
        <v>252</v>
      </c>
      <c r="D24" s="248" t="s">
        <v>36</v>
      </c>
      <c r="E24" s="238">
        <f>ROUNDUP($D$4*$D$5,2)</f>
        <v>1</v>
      </c>
      <c r="F24" s="249" t="s">
        <v>253</v>
      </c>
      <c r="G24" s="243" t="s">
        <v>254</v>
      </c>
      <c r="H24" s="244"/>
      <c r="I24" s="244"/>
      <c r="J24" s="244"/>
      <c r="K24" s="244"/>
      <c r="L24" s="244"/>
      <c r="M24" s="244"/>
      <c r="N24" s="244"/>
      <c r="O24" s="244"/>
      <c r="P24" s="244"/>
      <c r="Q24" s="244"/>
      <c r="R24" s="244"/>
      <c r="S24" s="244"/>
      <c r="T24" s="244"/>
      <c r="U24" s="244"/>
      <c r="V24" s="244"/>
      <c r="W24" s="244"/>
      <c r="X24" s="244"/>
      <c r="Y24" s="244"/>
      <c r="Z24" s="28"/>
    </row>
    <row r="25" spans="1:26" ht="11.25" customHeight="1" outlineLevel="1" x14ac:dyDescent="0.2">
      <c r="A25" s="236">
        <v>70030094</v>
      </c>
      <c r="B25" s="68" t="str">
        <f>VLOOKUP(A25,Preco.Unitario!$A$4:$G$104,2,FALSE)</f>
        <v>SABESP</v>
      </c>
      <c r="C25" s="237" t="str">
        <f>VLOOKUP(A25,Preco.Unitario!$A$4:$G$104,3,FALSE)</f>
        <v>CARGA E DESCARGA - ENTULHO (A)</v>
      </c>
      <c r="D25" s="69" t="str">
        <f>VLOOKUP(A25,Preco.Unitario!$A$4:$G$104,4,FALSE)</f>
        <v>m³</v>
      </c>
      <c r="E25" s="70">
        <f>ROUNDUP($D$4*$D$5*$D$6,2)</f>
        <v>0.15</v>
      </c>
      <c r="F25" s="71">
        <f>VLOOKUP(A25,Preco.Unitario!$A$4:$G$104,7,FALSE)</f>
        <v>0</v>
      </c>
      <c r="G25" s="71">
        <f t="shared" ref="G25:G26" si="2">E25*F25</f>
        <v>0</v>
      </c>
      <c r="H25" s="34"/>
      <c r="I25" s="34"/>
      <c r="J25" s="34"/>
      <c r="K25" s="34"/>
      <c r="L25" s="34"/>
      <c r="M25" s="34"/>
      <c r="N25" s="34"/>
      <c r="O25" s="34"/>
      <c r="P25" s="34"/>
      <c r="Q25" s="34"/>
      <c r="R25" s="34"/>
      <c r="S25" s="34"/>
      <c r="T25" s="34"/>
      <c r="U25" s="34"/>
      <c r="V25" s="34"/>
      <c r="W25" s="34"/>
      <c r="X25" s="34"/>
      <c r="Y25" s="34"/>
      <c r="Z25" s="28"/>
    </row>
    <row r="26" spans="1:26" ht="11.25" customHeight="1" outlineLevel="1" x14ac:dyDescent="0.2">
      <c r="A26" s="236">
        <v>70030095</v>
      </c>
      <c r="B26" s="68" t="str">
        <f>VLOOKUP(A26,Preco.Unitario!$A$4:$G$104,2,FALSE)</f>
        <v>SABESP</v>
      </c>
      <c r="C26" s="237" t="str">
        <f>VLOOKUP(A26,Preco.Unitario!$A$4:$G$104,3,FALSE)</f>
        <v>TRANSPORTE DE MATERIAL ESCAVADO - ENTULHO (A)  - PERCURSO DE 10KM</v>
      </c>
      <c r="D26" s="69" t="str">
        <f>VLOOKUP(A26,Preco.Unitario!$A$4:$G$104,4,FALSE)</f>
        <v>m³Q</v>
      </c>
      <c r="E26" s="238">
        <f>E25*10</f>
        <v>1.5</v>
      </c>
      <c r="F26" s="71">
        <f>VLOOKUP(A26,Preco.Unitario!$A$4:$G$104,7,FALSE)</f>
        <v>0</v>
      </c>
      <c r="G26" s="71">
        <f t="shared" si="2"/>
        <v>0</v>
      </c>
      <c r="H26" s="34"/>
      <c r="I26" s="34"/>
      <c r="J26" s="34"/>
      <c r="K26" s="34"/>
      <c r="L26" s="34"/>
      <c r="M26" s="34"/>
      <c r="N26" s="34"/>
      <c r="O26" s="34"/>
      <c r="P26" s="34"/>
      <c r="Q26" s="34"/>
      <c r="R26" s="34"/>
      <c r="S26" s="34"/>
      <c r="T26" s="34"/>
      <c r="U26" s="34"/>
      <c r="V26" s="34"/>
      <c r="W26" s="34"/>
      <c r="X26" s="34"/>
      <c r="Y26" s="34"/>
      <c r="Z26" s="28"/>
    </row>
    <row r="27" spans="1:26" ht="11.25" customHeight="1" outlineLevel="1" x14ac:dyDescent="0.2">
      <c r="A27" s="239">
        <v>5</v>
      </c>
      <c r="B27" s="240"/>
      <c r="C27" s="241" t="s">
        <v>185</v>
      </c>
      <c r="D27" s="51"/>
      <c r="E27" s="52"/>
      <c r="F27" s="53"/>
      <c r="G27" s="53"/>
      <c r="H27" s="34"/>
      <c r="I27" s="34"/>
      <c r="J27" s="34"/>
      <c r="K27" s="34"/>
      <c r="L27" s="34"/>
      <c r="M27" s="34"/>
      <c r="N27" s="34"/>
      <c r="O27" s="34"/>
      <c r="P27" s="34"/>
      <c r="Q27" s="34"/>
      <c r="R27" s="34"/>
      <c r="S27" s="34"/>
      <c r="T27" s="34"/>
      <c r="U27" s="34"/>
      <c r="V27" s="34"/>
      <c r="W27" s="34"/>
      <c r="X27" s="34"/>
      <c r="Y27" s="34"/>
      <c r="Z27" s="28"/>
    </row>
    <row r="28" spans="1:26" ht="11.25" customHeight="1" outlineLevel="1" x14ac:dyDescent="0.2">
      <c r="A28" s="250">
        <v>70090056</v>
      </c>
      <c r="B28" s="246" t="s">
        <v>22</v>
      </c>
      <c r="C28" s="247" t="s">
        <v>89</v>
      </c>
      <c r="D28" s="77" t="str">
        <f>VLOOKUP(A28,Preco.Unitario!$A$4:$G$104,4,FALSE)</f>
        <v>m²</v>
      </c>
      <c r="E28" s="58">
        <f>ROUNDUP($D$4*$D$5,2)</f>
        <v>1</v>
      </c>
      <c r="F28" s="79">
        <f>VLOOKUP(A28,Preco.Unitario!$A$4:$G$104,7,FALSE)</f>
        <v>0</v>
      </c>
      <c r="G28" s="79">
        <f>E28*F28</f>
        <v>0</v>
      </c>
      <c r="H28" s="34"/>
      <c r="I28" s="34"/>
      <c r="J28" s="34"/>
      <c r="K28" s="34"/>
      <c r="L28" s="34"/>
      <c r="M28" s="34"/>
      <c r="N28" s="34"/>
      <c r="O28" s="34"/>
      <c r="P28" s="34"/>
      <c r="Q28" s="34"/>
      <c r="R28" s="34"/>
      <c r="S28" s="34"/>
      <c r="T28" s="34"/>
      <c r="U28" s="34"/>
      <c r="V28" s="34"/>
      <c r="W28" s="34"/>
      <c r="X28" s="34"/>
      <c r="Y28" s="34"/>
      <c r="Z28" s="28"/>
    </row>
    <row r="29" spans="1:26" ht="11.25" customHeight="1" x14ac:dyDescent="0.2">
      <c r="A29" s="83"/>
      <c r="B29" s="84"/>
      <c r="C29" s="408" t="s">
        <v>153</v>
      </c>
      <c r="D29" s="463"/>
      <c r="E29" s="463"/>
      <c r="F29" s="464"/>
      <c r="G29" s="85">
        <f>SUM(G23:G28)</f>
        <v>0</v>
      </c>
      <c r="H29" s="34"/>
      <c r="I29" s="34"/>
      <c r="J29" s="34"/>
      <c r="K29" s="34"/>
      <c r="L29" s="34"/>
      <c r="M29" s="34"/>
      <c r="N29" s="34"/>
      <c r="O29" s="34"/>
      <c r="P29" s="34"/>
      <c r="Q29" s="34"/>
      <c r="R29" s="34"/>
      <c r="S29" s="34"/>
      <c r="T29" s="34"/>
      <c r="U29" s="34"/>
      <c r="V29" s="34"/>
      <c r="W29" s="34"/>
      <c r="X29" s="34"/>
      <c r="Y29" s="34"/>
      <c r="Z29" s="28"/>
    </row>
    <row r="30" spans="1:26" ht="11.25" customHeight="1" x14ac:dyDescent="0.2">
      <c r="A30" s="32" t="str">
        <f>$A$3</f>
        <v>3.1</v>
      </c>
      <c r="B30" s="43" t="s">
        <v>156</v>
      </c>
      <c r="C30" s="415" t="s">
        <v>255</v>
      </c>
      <c r="D30" s="465"/>
      <c r="E30" s="465"/>
      <c r="F30" s="465"/>
      <c r="G30" s="466"/>
      <c r="H30" s="39"/>
      <c r="I30" s="39"/>
      <c r="J30" s="39"/>
      <c r="K30" s="39"/>
      <c r="L30" s="39"/>
      <c r="M30" s="39"/>
      <c r="N30" s="39"/>
      <c r="O30" s="39"/>
      <c r="P30" s="39"/>
      <c r="Q30" s="39"/>
      <c r="R30" s="39"/>
      <c r="S30" s="39"/>
      <c r="T30" s="39"/>
      <c r="U30" s="39"/>
      <c r="V30" s="39"/>
      <c r="W30" s="39"/>
      <c r="X30" s="39"/>
      <c r="Y30" s="39"/>
      <c r="Z30" s="28"/>
    </row>
    <row r="31" spans="1:26" ht="11.25" customHeight="1" x14ac:dyDescent="0.2">
      <c r="A31" s="44" t="s">
        <v>1</v>
      </c>
      <c r="B31" s="6" t="s">
        <v>2</v>
      </c>
      <c r="C31" s="45" t="s">
        <v>3</v>
      </c>
      <c r="D31" s="46" t="s">
        <v>4</v>
      </c>
      <c r="E31" s="46" t="s">
        <v>146</v>
      </c>
      <c r="F31" s="47" t="s">
        <v>7</v>
      </c>
      <c r="G31" s="8" t="s">
        <v>147</v>
      </c>
      <c r="H31" s="39"/>
      <c r="I31" s="39"/>
      <c r="J31" s="39"/>
      <c r="K31" s="39"/>
      <c r="L31" s="39"/>
      <c r="M31" s="39"/>
      <c r="N31" s="39"/>
      <c r="O31" s="39"/>
      <c r="P31" s="39"/>
      <c r="Q31" s="39"/>
      <c r="R31" s="39"/>
      <c r="S31" s="39"/>
      <c r="T31" s="39"/>
      <c r="U31" s="39"/>
      <c r="V31" s="39"/>
      <c r="W31" s="39"/>
      <c r="X31" s="39"/>
      <c r="Y31" s="39"/>
      <c r="Z31" s="28"/>
    </row>
    <row r="32" spans="1:26" ht="11.25" customHeight="1" x14ac:dyDescent="0.2">
      <c r="A32" s="239">
        <v>2</v>
      </c>
      <c r="B32" s="240"/>
      <c r="C32" s="241" t="s">
        <v>251</v>
      </c>
      <c r="D32" s="242"/>
      <c r="E32" s="241"/>
      <c r="F32" s="243"/>
      <c r="G32" s="243"/>
      <c r="H32" s="39"/>
      <c r="I32" s="39"/>
      <c r="J32" s="39"/>
      <c r="K32" s="39"/>
      <c r="L32" s="39"/>
      <c r="M32" s="39"/>
      <c r="N32" s="39"/>
      <c r="O32" s="39"/>
      <c r="P32" s="39"/>
      <c r="Q32" s="39"/>
      <c r="R32" s="39"/>
      <c r="S32" s="39"/>
      <c r="T32" s="39"/>
      <c r="U32" s="39"/>
      <c r="V32" s="39"/>
      <c r="W32" s="39"/>
      <c r="X32" s="39"/>
      <c r="Y32" s="39"/>
      <c r="Z32" s="28"/>
    </row>
    <row r="33" spans="1:26" ht="11.25" customHeight="1" x14ac:dyDescent="0.2">
      <c r="A33" s="245">
        <v>70090005</v>
      </c>
      <c r="B33" s="246" t="s">
        <v>22</v>
      </c>
      <c r="C33" s="247" t="s">
        <v>256</v>
      </c>
      <c r="D33" s="248" t="s">
        <v>36</v>
      </c>
      <c r="E33" s="238">
        <f>ROUNDUP($D$4*$D$5,2)</f>
        <v>1</v>
      </c>
      <c r="F33" s="249" t="s">
        <v>253</v>
      </c>
      <c r="G33" s="243" t="s">
        <v>254</v>
      </c>
      <c r="H33" s="39"/>
      <c r="I33" s="39"/>
      <c r="J33" s="39"/>
      <c r="K33" s="39"/>
      <c r="L33" s="39"/>
      <c r="M33" s="39"/>
      <c r="N33" s="39"/>
      <c r="O33" s="39"/>
      <c r="P33" s="39"/>
      <c r="Q33" s="39"/>
      <c r="R33" s="39"/>
      <c r="S33" s="39"/>
      <c r="T33" s="39"/>
      <c r="U33" s="39"/>
      <c r="V33" s="39"/>
      <c r="W33" s="39"/>
      <c r="X33" s="39"/>
      <c r="Y33" s="39"/>
      <c r="Z33" s="28"/>
    </row>
    <row r="34" spans="1:26" ht="11.25" customHeight="1" x14ac:dyDescent="0.2">
      <c r="A34" s="236">
        <v>70030094</v>
      </c>
      <c r="B34" s="68" t="str">
        <f>VLOOKUP(A34,Preco.Unitario!$A$4:$G$104,2,FALSE)</f>
        <v>SABESP</v>
      </c>
      <c r="C34" s="237" t="str">
        <f>VLOOKUP(A34,Preco.Unitario!$A$4:$G$104,3,FALSE)</f>
        <v>CARGA E DESCARGA - ENTULHO (A)</v>
      </c>
      <c r="D34" s="69" t="str">
        <f>VLOOKUP(A34,Preco.Unitario!$A$4:$G$104,4,FALSE)</f>
        <v>m³</v>
      </c>
      <c r="E34" s="70">
        <f>ROUNDUP($D$4*$D$5*$D$6,2)</f>
        <v>0.15</v>
      </c>
      <c r="F34" s="71">
        <f>VLOOKUP(A34,Preco.Unitario!$A$4:$G$104,7,FALSE)</f>
        <v>0</v>
      </c>
      <c r="G34" s="71">
        <f t="shared" ref="G34:G35" si="3">E34*F34</f>
        <v>0</v>
      </c>
      <c r="H34" s="39"/>
      <c r="I34" s="39"/>
      <c r="J34" s="39"/>
      <c r="K34" s="39"/>
      <c r="L34" s="39"/>
      <c r="M34" s="39"/>
      <c r="N34" s="39"/>
      <c r="O34" s="39"/>
      <c r="P34" s="39"/>
      <c r="Q34" s="39"/>
      <c r="R34" s="39"/>
      <c r="S34" s="39"/>
      <c r="T34" s="39"/>
      <c r="U34" s="39"/>
      <c r="V34" s="39"/>
      <c r="W34" s="39"/>
      <c r="X34" s="39"/>
      <c r="Y34" s="39"/>
      <c r="Z34" s="28"/>
    </row>
    <row r="35" spans="1:26" ht="11.25" customHeight="1" x14ac:dyDescent="0.2">
      <c r="A35" s="236">
        <v>70030095</v>
      </c>
      <c r="B35" s="68" t="str">
        <f>VLOOKUP(A35,Preco.Unitario!$A$4:$G$104,2,FALSE)</f>
        <v>SABESP</v>
      </c>
      <c r="C35" s="237" t="str">
        <f>VLOOKUP(A35,Preco.Unitario!$A$4:$G$104,3,FALSE)</f>
        <v>TRANSPORTE DE MATERIAL ESCAVADO - ENTULHO (A)  - PERCURSO DE 10KM</v>
      </c>
      <c r="D35" s="69" t="str">
        <f>VLOOKUP(A35,Preco.Unitario!$A$4:$G$104,4,FALSE)</f>
        <v>m³Q</v>
      </c>
      <c r="E35" s="238">
        <f>E34*10</f>
        <v>1.5</v>
      </c>
      <c r="F35" s="71">
        <f>VLOOKUP(A35,Preco.Unitario!$A$4:$G$104,7,FALSE)</f>
        <v>0</v>
      </c>
      <c r="G35" s="71">
        <f t="shared" si="3"/>
        <v>0</v>
      </c>
      <c r="H35" s="39"/>
      <c r="I35" s="39"/>
      <c r="J35" s="39"/>
      <c r="K35" s="39"/>
      <c r="L35" s="39"/>
      <c r="M35" s="39"/>
      <c r="N35" s="39"/>
      <c r="O35" s="39"/>
      <c r="P35" s="39"/>
      <c r="Q35" s="39"/>
      <c r="R35" s="39"/>
      <c r="S35" s="39"/>
      <c r="T35" s="39"/>
      <c r="U35" s="39"/>
      <c r="V35" s="39"/>
      <c r="W35" s="39"/>
      <c r="X35" s="39"/>
      <c r="Y35" s="39"/>
      <c r="Z35" s="28"/>
    </row>
    <row r="36" spans="1:26" ht="11.25" customHeight="1" x14ac:dyDescent="0.2">
      <c r="A36" s="239">
        <v>5</v>
      </c>
      <c r="B36" s="240"/>
      <c r="C36" s="241" t="s">
        <v>185</v>
      </c>
      <c r="D36" s="51"/>
      <c r="E36" s="52"/>
      <c r="F36" s="53"/>
      <c r="G36" s="53"/>
      <c r="H36" s="39"/>
      <c r="I36" s="39"/>
      <c r="J36" s="39"/>
      <c r="K36" s="39"/>
      <c r="L36" s="39"/>
      <c r="M36" s="39"/>
      <c r="N36" s="39"/>
      <c r="O36" s="39"/>
      <c r="P36" s="39"/>
      <c r="Q36" s="39"/>
      <c r="R36" s="39"/>
      <c r="S36" s="39"/>
      <c r="T36" s="39"/>
      <c r="U36" s="39"/>
      <c r="V36" s="39"/>
      <c r="W36" s="39"/>
      <c r="X36" s="39"/>
      <c r="Y36" s="39"/>
      <c r="Z36" s="28"/>
    </row>
    <row r="37" spans="1:26" ht="11.25" customHeight="1" x14ac:dyDescent="0.2">
      <c r="A37" s="250">
        <v>70090059</v>
      </c>
      <c r="B37" s="246" t="s">
        <v>22</v>
      </c>
      <c r="C37" s="247" t="s">
        <v>257</v>
      </c>
      <c r="D37" s="77" t="str">
        <f>VLOOKUP(A37,Preco.Unitario!$A$4:$G$104,4,FALSE)</f>
        <v>m²</v>
      </c>
      <c r="E37" s="58">
        <f>ROUNDUP($D$4*$D$5,2)</f>
        <v>1</v>
      </c>
      <c r="F37" s="79">
        <f>VLOOKUP(A37,Preco.Unitario!$A$4:$G$104,7,FALSE)</f>
        <v>0</v>
      </c>
      <c r="G37" s="79">
        <f>E37*F37</f>
        <v>0</v>
      </c>
      <c r="H37" s="39"/>
      <c r="I37" s="39"/>
      <c r="J37" s="39"/>
      <c r="K37" s="39"/>
      <c r="L37" s="39"/>
      <c r="M37" s="39"/>
      <c r="N37" s="39"/>
      <c r="O37" s="39"/>
      <c r="P37" s="39"/>
      <c r="Q37" s="39"/>
      <c r="R37" s="39"/>
      <c r="S37" s="39"/>
      <c r="T37" s="39"/>
      <c r="U37" s="39"/>
      <c r="V37" s="39"/>
      <c r="W37" s="39"/>
      <c r="X37" s="39"/>
      <c r="Y37" s="39"/>
      <c r="Z37" s="28"/>
    </row>
    <row r="38" spans="1:26" ht="11.25" customHeight="1" x14ac:dyDescent="0.2">
      <c r="A38" s="83"/>
      <c r="B38" s="84"/>
      <c r="C38" s="408" t="s">
        <v>153</v>
      </c>
      <c r="D38" s="463"/>
      <c r="E38" s="463"/>
      <c r="F38" s="464"/>
      <c r="G38" s="85">
        <f>SUM(G32:G37)</f>
        <v>0</v>
      </c>
      <c r="H38" s="39"/>
      <c r="I38" s="39"/>
      <c r="J38" s="39"/>
      <c r="K38" s="39"/>
      <c r="L38" s="39"/>
      <c r="M38" s="39"/>
      <c r="N38" s="39"/>
      <c r="O38" s="39"/>
      <c r="P38" s="39"/>
      <c r="Q38" s="39"/>
      <c r="R38" s="39"/>
      <c r="S38" s="39"/>
      <c r="T38" s="39"/>
      <c r="U38" s="39"/>
      <c r="V38" s="39"/>
      <c r="W38" s="39"/>
      <c r="X38" s="39"/>
      <c r="Y38" s="39"/>
      <c r="Z38" s="28"/>
    </row>
    <row r="39" spans="1:26" ht="11.25" customHeight="1" x14ac:dyDescent="0.2">
      <c r="A39" s="90"/>
      <c r="B39" s="90"/>
      <c r="C39" s="39"/>
      <c r="D39" s="91"/>
      <c r="E39" s="39"/>
      <c r="F39" s="39"/>
      <c r="G39" s="39"/>
      <c r="H39" s="39"/>
      <c r="I39" s="39"/>
      <c r="J39" s="39"/>
      <c r="K39" s="39"/>
      <c r="L39" s="39"/>
      <c r="M39" s="39"/>
      <c r="N39" s="39"/>
      <c r="O39" s="39"/>
      <c r="P39" s="39"/>
      <c r="Q39" s="39"/>
      <c r="R39" s="39"/>
      <c r="S39" s="39"/>
      <c r="T39" s="39"/>
      <c r="U39" s="39"/>
      <c r="V39" s="39"/>
      <c r="W39" s="39"/>
      <c r="X39" s="39"/>
      <c r="Y39" s="39"/>
      <c r="Z39" s="28"/>
    </row>
    <row r="40" spans="1:26" ht="11.25" customHeight="1" x14ac:dyDescent="0.2">
      <c r="A40" s="90"/>
      <c r="B40" s="90"/>
      <c r="C40" s="39"/>
      <c r="D40" s="91"/>
      <c r="E40" s="39"/>
      <c r="F40" s="39"/>
      <c r="G40" s="39"/>
      <c r="H40" s="39"/>
      <c r="I40" s="39"/>
      <c r="J40" s="39"/>
      <c r="K40" s="39"/>
      <c r="L40" s="39"/>
      <c r="M40" s="39"/>
      <c r="N40" s="39"/>
      <c r="O40" s="39"/>
      <c r="P40" s="39"/>
      <c r="Q40" s="39"/>
      <c r="R40" s="39"/>
      <c r="S40" s="39"/>
      <c r="T40" s="39"/>
      <c r="U40" s="39"/>
      <c r="V40" s="39"/>
      <c r="W40" s="39"/>
      <c r="X40" s="39"/>
      <c r="Y40" s="39"/>
      <c r="Z40" s="28"/>
    </row>
    <row r="41" spans="1:26" ht="11.25" customHeight="1" x14ac:dyDescent="0.2">
      <c r="A41" s="90"/>
      <c r="B41" s="90"/>
      <c r="C41" s="39"/>
      <c r="D41" s="91"/>
      <c r="E41" s="39"/>
      <c r="F41" s="39"/>
      <c r="G41" s="39"/>
      <c r="H41" s="39"/>
      <c r="I41" s="39"/>
      <c r="J41" s="39"/>
      <c r="K41" s="39"/>
      <c r="L41" s="39"/>
      <c r="M41" s="39"/>
      <c r="N41" s="39"/>
      <c r="O41" s="39"/>
      <c r="P41" s="39"/>
      <c r="Q41" s="39"/>
      <c r="R41" s="39"/>
      <c r="S41" s="39"/>
      <c r="T41" s="39"/>
      <c r="U41" s="39"/>
      <c r="V41" s="39"/>
      <c r="W41" s="39"/>
      <c r="X41" s="39"/>
      <c r="Y41" s="39"/>
      <c r="Z41" s="28"/>
    </row>
    <row r="42" spans="1:26" ht="11.25" customHeight="1" x14ac:dyDescent="0.2">
      <c r="A42" s="90"/>
      <c r="B42" s="90"/>
      <c r="C42" s="39"/>
      <c r="D42" s="91"/>
      <c r="E42" s="39"/>
      <c r="F42" s="39"/>
      <c r="G42" s="39"/>
      <c r="H42" s="39"/>
      <c r="I42" s="39"/>
      <c r="J42" s="39"/>
      <c r="K42" s="39"/>
      <c r="L42" s="39"/>
      <c r="M42" s="39"/>
      <c r="N42" s="39"/>
      <c r="O42" s="39"/>
      <c r="P42" s="39"/>
      <c r="Q42" s="39"/>
      <c r="R42" s="39"/>
      <c r="S42" s="39"/>
      <c r="T42" s="39"/>
      <c r="U42" s="39"/>
      <c r="V42" s="39"/>
      <c r="W42" s="39"/>
      <c r="X42" s="39"/>
      <c r="Y42" s="39"/>
      <c r="Z42" s="28"/>
    </row>
    <row r="43" spans="1:26" ht="11.25" customHeight="1" x14ac:dyDescent="0.2">
      <c r="A43" s="90"/>
      <c r="B43" s="90"/>
      <c r="C43" s="39"/>
      <c r="D43" s="91"/>
      <c r="E43" s="39"/>
      <c r="F43" s="39"/>
      <c r="G43" s="39"/>
      <c r="H43" s="39"/>
      <c r="I43" s="39"/>
      <c r="J43" s="39"/>
      <c r="K43" s="39"/>
      <c r="L43" s="39"/>
      <c r="M43" s="39"/>
      <c r="N43" s="39"/>
      <c r="O43" s="39"/>
      <c r="P43" s="39"/>
      <c r="Q43" s="39"/>
      <c r="R43" s="39"/>
      <c r="S43" s="39"/>
      <c r="T43" s="39"/>
      <c r="U43" s="39"/>
      <c r="V43" s="39"/>
      <c r="W43" s="39"/>
      <c r="X43" s="39"/>
      <c r="Y43" s="39"/>
      <c r="Z43" s="28"/>
    </row>
    <row r="44" spans="1:26" ht="11.25" customHeight="1" x14ac:dyDescent="0.2">
      <c r="A44" s="90"/>
      <c r="B44" s="90"/>
      <c r="C44" s="39"/>
      <c r="D44" s="91"/>
      <c r="E44" s="39"/>
      <c r="F44" s="39"/>
      <c r="G44" s="39"/>
      <c r="H44" s="39"/>
      <c r="I44" s="39"/>
      <c r="J44" s="39"/>
      <c r="K44" s="39"/>
      <c r="L44" s="39"/>
      <c r="M44" s="39"/>
      <c r="N44" s="39"/>
      <c r="O44" s="39"/>
      <c r="P44" s="39"/>
      <c r="Q44" s="39"/>
      <c r="R44" s="39"/>
      <c r="S44" s="39"/>
      <c r="T44" s="39"/>
      <c r="U44" s="39"/>
      <c r="V44" s="39"/>
      <c r="W44" s="39"/>
      <c r="X44" s="39"/>
      <c r="Y44" s="39"/>
      <c r="Z44" s="28"/>
    </row>
    <row r="45" spans="1:26" ht="11.25" customHeight="1" x14ac:dyDescent="0.2">
      <c r="A45" s="90"/>
      <c r="B45" s="90"/>
      <c r="C45" s="39"/>
      <c r="D45" s="91"/>
      <c r="E45" s="39"/>
      <c r="F45" s="39"/>
      <c r="G45" s="39"/>
      <c r="H45" s="39"/>
      <c r="I45" s="39"/>
      <c r="J45" s="39"/>
      <c r="K45" s="39"/>
      <c r="L45" s="39"/>
      <c r="M45" s="39"/>
      <c r="N45" s="39"/>
      <c r="O45" s="39"/>
      <c r="P45" s="39"/>
      <c r="Q45" s="39"/>
      <c r="R45" s="39"/>
      <c r="S45" s="39"/>
      <c r="T45" s="39"/>
      <c r="U45" s="39"/>
      <c r="V45" s="39"/>
      <c r="W45" s="39"/>
      <c r="X45" s="39"/>
      <c r="Y45" s="39"/>
      <c r="Z45" s="28"/>
    </row>
    <row r="46" spans="1:26" ht="11.25" customHeight="1" x14ac:dyDescent="0.2">
      <c r="A46" s="90"/>
      <c r="B46" s="90"/>
      <c r="C46" s="39"/>
      <c r="D46" s="91"/>
      <c r="E46" s="39"/>
      <c r="F46" s="39"/>
      <c r="G46" s="39"/>
      <c r="H46" s="39"/>
      <c r="I46" s="39"/>
      <c r="J46" s="39"/>
      <c r="K46" s="39"/>
      <c r="L46" s="39"/>
      <c r="M46" s="39"/>
      <c r="N46" s="39"/>
      <c r="O46" s="39"/>
      <c r="P46" s="39"/>
      <c r="Q46" s="39"/>
      <c r="R46" s="39"/>
      <c r="S46" s="39"/>
      <c r="T46" s="39"/>
      <c r="U46" s="39"/>
      <c r="V46" s="39"/>
      <c r="W46" s="39"/>
      <c r="X46" s="39"/>
      <c r="Y46" s="39"/>
      <c r="Z46" s="28"/>
    </row>
    <row r="47" spans="1:26" ht="11.25" customHeight="1" x14ac:dyDescent="0.2">
      <c r="A47" s="90"/>
      <c r="B47" s="90"/>
      <c r="C47" s="39"/>
      <c r="D47" s="91"/>
      <c r="E47" s="39"/>
      <c r="F47" s="39"/>
      <c r="G47" s="39"/>
      <c r="H47" s="39"/>
      <c r="I47" s="39"/>
      <c r="J47" s="39"/>
      <c r="K47" s="39"/>
      <c r="L47" s="39"/>
      <c r="M47" s="39"/>
      <c r="N47" s="39"/>
      <c r="O47" s="39"/>
      <c r="P47" s="39"/>
      <c r="Q47" s="39"/>
      <c r="R47" s="39"/>
      <c r="S47" s="39"/>
      <c r="T47" s="39"/>
      <c r="U47" s="39"/>
      <c r="V47" s="39"/>
      <c r="W47" s="39"/>
      <c r="X47" s="39"/>
      <c r="Y47" s="39"/>
      <c r="Z47" s="28"/>
    </row>
    <row r="48" spans="1:26" ht="11.25" customHeight="1" x14ac:dyDescent="0.2">
      <c r="A48" s="90"/>
      <c r="B48" s="90"/>
      <c r="C48" s="39"/>
      <c r="D48" s="91"/>
      <c r="E48" s="39"/>
      <c r="F48" s="39"/>
      <c r="G48" s="39"/>
      <c r="H48" s="39"/>
      <c r="I48" s="39"/>
      <c r="J48" s="39"/>
      <c r="K48" s="39"/>
      <c r="L48" s="39"/>
      <c r="M48" s="39"/>
      <c r="N48" s="39"/>
      <c r="O48" s="39"/>
      <c r="P48" s="39"/>
      <c r="Q48" s="39"/>
      <c r="R48" s="39"/>
      <c r="S48" s="39"/>
      <c r="T48" s="39"/>
      <c r="U48" s="39"/>
      <c r="V48" s="39"/>
      <c r="W48" s="39"/>
      <c r="X48" s="39"/>
      <c r="Y48" s="39"/>
      <c r="Z48" s="28"/>
    </row>
    <row r="49" spans="1:26" ht="11.25" customHeight="1" x14ac:dyDescent="0.2">
      <c r="A49" s="90"/>
      <c r="B49" s="90"/>
      <c r="C49" s="39"/>
      <c r="D49" s="91"/>
      <c r="E49" s="39"/>
      <c r="F49" s="39"/>
      <c r="G49" s="39"/>
      <c r="H49" s="39"/>
      <c r="I49" s="39"/>
      <c r="J49" s="39"/>
      <c r="K49" s="39"/>
      <c r="L49" s="39"/>
      <c r="M49" s="39"/>
      <c r="N49" s="39"/>
      <c r="O49" s="39"/>
      <c r="P49" s="39"/>
      <c r="Q49" s="39"/>
      <c r="R49" s="39"/>
      <c r="S49" s="39"/>
      <c r="T49" s="39"/>
      <c r="U49" s="39"/>
      <c r="V49" s="39"/>
      <c r="W49" s="39"/>
      <c r="X49" s="39"/>
      <c r="Y49" s="39"/>
      <c r="Z49" s="28"/>
    </row>
    <row r="50" spans="1:26" ht="11.25" customHeight="1" x14ac:dyDescent="0.2">
      <c r="A50" s="90"/>
      <c r="B50" s="90"/>
      <c r="C50" s="39"/>
      <c r="D50" s="91"/>
      <c r="E50" s="39"/>
      <c r="F50" s="39"/>
      <c r="G50" s="39"/>
      <c r="H50" s="39"/>
      <c r="I50" s="39"/>
      <c r="J50" s="39"/>
      <c r="K50" s="39"/>
      <c r="L50" s="39"/>
      <c r="M50" s="39"/>
      <c r="N50" s="39"/>
      <c r="O50" s="39"/>
      <c r="P50" s="39"/>
      <c r="Q50" s="39"/>
      <c r="R50" s="39"/>
      <c r="S50" s="39"/>
      <c r="T50" s="39"/>
      <c r="U50" s="39"/>
      <c r="V50" s="39"/>
      <c r="W50" s="39"/>
      <c r="X50" s="39"/>
      <c r="Y50" s="39"/>
      <c r="Z50" s="28"/>
    </row>
    <row r="51" spans="1:26" ht="11.25" customHeight="1" x14ac:dyDescent="0.2">
      <c r="A51" s="90"/>
      <c r="B51" s="90"/>
      <c r="C51" s="39"/>
      <c r="D51" s="91"/>
      <c r="E51" s="39"/>
      <c r="F51" s="39"/>
      <c r="G51" s="39"/>
      <c r="H51" s="39"/>
      <c r="I51" s="39"/>
      <c r="J51" s="39"/>
      <c r="K51" s="39"/>
      <c r="L51" s="39"/>
      <c r="M51" s="39"/>
      <c r="N51" s="39"/>
      <c r="O51" s="39"/>
      <c r="P51" s="39"/>
      <c r="Q51" s="39"/>
      <c r="R51" s="39"/>
      <c r="S51" s="39"/>
      <c r="T51" s="39"/>
      <c r="U51" s="39"/>
      <c r="V51" s="39"/>
      <c r="W51" s="39"/>
      <c r="X51" s="39"/>
      <c r="Y51" s="39"/>
      <c r="Z51" s="28"/>
    </row>
    <row r="52" spans="1:26" ht="11.25" customHeight="1" x14ac:dyDescent="0.2">
      <c r="A52" s="90"/>
      <c r="B52" s="90"/>
      <c r="C52" s="39"/>
      <c r="D52" s="91"/>
      <c r="E52" s="39"/>
      <c r="F52" s="39"/>
      <c r="G52" s="39"/>
      <c r="H52" s="39"/>
      <c r="I52" s="39"/>
      <c r="J52" s="39"/>
      <c r="K52" s="39"/>
      <c r="L52" s="39"/>
      <c r="M52" s="39"/>
      <c r="N52" s="39"/>
      <c r="O52" s="39"/>
      <c r="P52" s="39"/>
      <c r="Q52" s="39"/>
      <c r="R52" s="39"/>
      <c r="S52" s="39"/>
      <c r="T52" s="39"/>
      <c r="U52" s="39"/>
      <c r="V52" s="39"/>
      <c r="W52" s="39"/>
      <c r="X52" s="39"/>
      <c r="Y52" s="39"/>
      <c r="Z52" s="28"/>
    </row>
    <row r="53" spans="1:26" ht="11.25" customHeight="1" x14ac:dyDescent="0.2">
      <c r="A53" s="90"/>
      <c r="B53" s="90"/>
      <c r="C53" s="39"/>
      <c r="D53" s="91"/>
      <c r="E53" s="39"/>
      <c r="F53" s="39"/>
      <c r="G53" s="39"/>
      <c r="H53" s="39"/>
      <c r="I53" s="39"/>
      <c r="J53" s="39"/>
      <c r="K53" s="39"/>
      <c r="L53" s="39"/>
      <c r="M53" s="39"/>
      <c r="N53" s="39"/>
      <c r="O53" s="39"/>
      <c r="P53" s="39"/>
      <c r="Q53" s="39"/>
      <c r="R53" s="39"/>
      <c r="S53" s="39"/>
      <c r="T53" s="39"/>
      <c r="U53" s="39"/>
      <c r="V53" s="39"/>
      <c r="W53" s="39"/>
      <c r="X53" s="39"/>
      <c r="Y53" s="39"/>
      <c r="Z53" s="28"/>
    </row>
    <row r="54" spans="1:26" ht="11.25" customHeight="1" x14ac:dyDescent="0.2">
      <c r="A54" s="90"/>
      <c r="B54" s="90"/>
      <c r="C54" s="39"/>
      <c r="D54" s="91"/>
      <c r="E54" s="39"/>
      <c r="F54" s="39"/>
      <c r="G54" s="39"/>
      <c r="H54" s="39"/>
      <c r="I54" s="39"/>
      <c r="J54" s="39"/>
      <c r="K54" s="39"/>
      <c r="L54" s="39"/>
      <c r="M54" s="39"/>
      <c r="N54" s="39"/>
      <c r="O54" s="39"/>
      <c r="P54" s="39"/>
      <c r="Q54" s="39"/>
      <c r="R54" s="39"/>
      <c r="S54" s="39"/>
      <c r="T54" s="39"/>
      <c r="U54" s="39"/>
      <c r="V54" s="39"/>
      <c r="W54" s="39"/>
      <c r="X54" s="39"/>
      <c r="Y54" s="39"/>
      <c r="Z54" s="28"/>
    </row>
    <row r="55" spans="1:26" ht="11.25" customHeight="1" x14ac:dyDescent="0.2">
      <c r="A55" s="90"/>
      <c r="B55" s="90"/>
      <c r="C55" s="39"/>
      <c r="D55" s="91"/>
      <c r="E55" s="39"/>
      <c r="F55" s="39"/>
      <c r="G55" s="39"/>
      <c r="H55" s="39"/>
      <c r="I55" s="39"/>
      <c r="J55" s="39"/>
      <c r="K55" s="39"/>
      <c r="L55" s="39"/>
      <c r="M55" s="39"/>
      <c r="N55" s="39"/>
      <c r="O55" s="39"/>
      <c r="P55" s="39"/>
      <c r="Q55" s="39"/>
      <c r="R55" s="39"/>
      <c r="S55" s="39"/>
      <c r="T55" s="39"/>
      <c r="U55" s="39"/>
      <c r="V55" s="39"/>
      <c r="W55" s="39"/>
      <c r="X55" s="39"/>
      <c r="Y55" s="39"/>
      <c r="Z55" s="28"/>
    </row>
    <row r="56" spans="1:26" ht="11.25" customHeight="1" x14ac:dyDescent="0.2">
      <c r="A56" s="90"/>
      <c r="B56" s="90"/>
      <c r="C56" s="39"/>
      <c r="D56" s="91"/>
      <c r="E56" s="39"/>
      <c r="F56" s="39"/>
      <c r="G56" s="39"/>
      <c r="H56" s="39"/>
      <c r="I56" s="39"/>
      <c r="J56" s="39"/>
      <c r="K56" s="39"/>
      <c r="L56" s="39"/>
      <c r="M56" s="39"/>
      <c r="N56" s="39"/>
      <c r="O56" s="39"/>
      <c r="P56" s="39"/>
      <c r="Q56" s="39"/>
      <c r="R56" s="39"/>
      <c r="S56" s="39"/>
      <c r="T56" s="39"/>
      <c r="U56" s="39"/>
      <c r="V56" s="39"/>
      <c r="W56" s="39"/>
      <c r="X56" s="39"/>
      <c r="Y56" s="39"/>
      <c r="Z56" s="28"/>
    </row>
    <row r="57" spans="1:26" ht="11.25" customHeight="1" x14ac:dyDescent="0.2">
      <c r="A57" s="90"/>
      <c r="B57" s="90"/>
      <c r="C57" s="39"/>
      <c r="D57" s="91"/>
      <c r="E57" s="39"/>
      <c r="F57" s="39"/>
      <c r="G57" s="39"/>
      <c r="H57" s="39"/>
      <c r="I57" s="39"/>
      <c r="J57" s="39"/>
      <c r="K57" s="39"/>
      <c r="L57" s="39"/>
      <c r="M57" s="39"/>
      <c r="N57" s="39"/>
      <c r="O57" s="39"/>
      <c r="P57" s="39"/>
      <c r="Q57" s="39"/>
      <c r="R57" s="39"/>
      <c r="S57" s="39"/>
      <c r="T57" s="39"/>
      <c r="U57" s="39"/>
      <c r="V57" s="39"/>
      <c r="W57" s="39"/>
      <c r="X57" s="39"/>
      <c r="Y57" s="39"/>
      <c r="Z57" s="28"/>
    </row>
    <row r="58" spans="1:26" ht="11.25" customHeight="1" x14ac:dyDescent="0.2">
      <c r="A58" s="90"/>
      <c r="B58" s="90"/>
      <c r="C58" s="39"/>
      <c r="D58" s="91"/>
      <c r="E58" s="39"/>
      <c r="F58" s="39"/>
      <c r="G58" s="39"/>
      <c r="H58" s="39"/>
      <c r="I58" s="39"/>
      <c r="J58" s="39"/>
      <c r="K58" s="39"/>
      <c r="L58" s="39"/>
      <c r="M58" s="39"/>
      <c r="N58" s="39"/>
      <c r="O58" s="39"/>
      <c r="P58" s="39"/>
      <c r="Q58" s="39"/>
      <c r="R58" s="39"/>
      <c r="S58" s="39"/>
      <c r="T58" s="39"/>
      <c r="U58" s="39"/>
      <c r="V58" s="39"/>
      <c r="W58" s="39"/>
      <c r="X58" s="39"/>
      <c r="Y58" s="39"/>
      <c r="Z58" s="28"/>
    </row>
    <row r="59" spans="1:26" ht="11.25" customHeight="1" x14ac:dyDescent="0.2">
      <c r="A59" s="90"/>
      <c r="B59" s="90"/>
      <c r="C59" s="39"/>
      <c r="D59" s="91"/>
      <c r="E59" s="39"/>
      <c r="F59" s="39"/>
      <c r="G59" s="39"/>
      <c r="H59" s="39"/>
      <c r="I59" s="39"/>
      <c r="J59" s="39"/>
      <c r="K59" s="39"/>
      <c r="L59" s="39"/>
      <c r="M59" s="39"/>
      <c r="N59" s="39"/>
      <c r="O59" s="39"/>
      <c r="P59" s="39"/>
      <c r="Q59" s="39"/>
      <c r="R59" s="39"/>
      <c r="S59" s="39"/>
      <c r="T59" s="39"/>
      <c r="U59" s="39"/>
      <c r="V59" s="39"/>
      <c r="W59" s="39"/>
      <c r="X59" s="39"/>
      <c r="Y59" s="39"/>
      <c r="Z59" s="28"/>
    </row>
    <row r="60" spans="1:26" ht="11.25" customHeight="1" x14ac:dyDescent="0.2">
      <c r="A60" s="90"/>
      <c r="B60" s="90"/>
      <c r="C60" s="39"/>
      <c r="D60" s="91"/>
      <c r="E60" s="39"/>
      <c r="F60" s="39"/>
      <c r="G60" s="39"/>
      <c r="H60" s="39"/>
      <c r="I60" s="39"/>
      <c r="J60" s="39"/>
      <c r="K60" s="39"/>
      <c r="L60" s="39"/>
      <c r="M60" s="39"/>
      <c r="N60" s="39"/>
      <c r="O60" s="39"/>
      <c r="P60" s="39"/>
      <c r="Q60" s="39"/>
      <c r="R60" s="39"/>
      <c r="S60" s="39"/>
      <c r="T60" s="39"/>
      <c r="U60" s="39"/>
      <c r="V60" s="39"/>
      <c r="W60" s="39"/>
      <c r="X60" s="39"/>
      <c r="Y60" s="39"/>
      <c r="Z60" s="28"/>
    </row>
    <row r="61" spans="1:26" ht="11.25" customHeight="1" x14ac:dyDescent="0.2">
      <c r="A61" s="90"/>
      <c r="B61" s="90"/>
      <c r="C61" s="39"/>
      <c r="D61" s="91"/>
      <c r="E61" s="39"/>
      <c r="F61" s="39"/>
      <c r="G61" s="39"/>
      <c r="H61" s="39"/>
      <c r="I61" s="39"/>
      <c r="J61" s="39"/>
      <c r="K61" s="39"/>
      <c r="L61" s="39"/>
      <c r="M61" s="39"/>
      <c r="N61" s="39"/>
      <c r="O61" s="39"/>
      <c r="P61" s="39"/>
      <c r="Q61" s="39"/>
      <c r="R61" s="39"/>
      <c r="S61" s="39"/>
      <c r="T61" s="39"/>
      <c r="U61" s="39"/>
      <c r="V61" s="39"/>
      <c r="W61" s="39"/>
      <c r="X61" s="39"/>
      <c r="Y61" s="39"/>
      <c r="Z61" s="28"/>
    </row>
    <row r="62" spans="1:26" ht="11.25" customHeight="1" x14ac:dyDescent="0.2">
      <c r="A62" s="90"/>
      <c r="B62" s="90"/>
      <c r="C62" s="39"/>
      <c r="D62" s="91"/>
      <c r="E62" s="39"/>
      <c r="F62" s="39"/>
      <c r="G62" s="39"/>
      <c r="H62" s="39"/>
      <c r="I62" s="39"/>
      <c r="J62" s="39"/>
      <c r="K62" s="39"/>
      <c r="L62" s="39"/>
      <c r="M62" s="39"/>
      <c r="N62" s="39"/>
      <c r="O62" s="39"/>
      <c r="P62" s="39"/>
      <c r="Q62" s="39"/>
      <c r="R62" s="39"/>
      <c r="S62" s="39"/>
      <c r="T62" s="39"/>
      <c r="U62" s="39"/>
      <c r="V62" s="39"/>
      <c r="W62" s="39"/>
      <c r="X62" s="39"/>
      <c r="Y62" s="39"/>
      <c r="Z62" s="28"/>
    </row>
    <row r="63" spans="1:26" ht="11.25" customHeight="1" x14ac:dyDescent="0.2">
      <c r="A63" s="90"/>
      <c r="B63" s="90"/>
      <c r="C63" s="39"/>
      <c r="D63" s="91"/>
      <c r="E63" s="39"/>
      <c r="F63" s="39"/>
      <c r="G63" s="39"/>
      <c r="H63" s="39"/>
      <c r="I63" s="39"/>
      <c r="J63" s="39"/>
      <c r="K63" s="39"/>
      <c r="L63" s="39"/>
      <c r="M63" s="39"/>
      <c r="N63" s="39"/>
      <c r="O63" s="39"/>
      <c r="P63" s="39"/>
      <c r="Q63" s="39"/>
      <c r="R63" s="39"/>
      <c r="S63" s="39"/>
      <c r="T63" s="39"/>
      <c r="U63" s="39"/>
      <c r="V63" s="39"/>
      <c r="W63" s="39"/>
      <c r="X63" s="39"/>
      <c r="Y63" s="39"/>
      <c r="Z63" s="28"/>
    </row>
    <row r="64" spans="1:26" ht="11.25" customHeight="1" x14ac:dyDescent="0.2">
      <c r="A64" s="90"/>
      <c r="B64" s="90"/>
      <c r="C64" s="39"/>
      <c r="D64" s="91"/>
      <c r="E64" s="39"/>
      <c r="F64" s="39"/>
      <c r="G64" s="39"/>
      <c r="H64" s="39"/>
      <c r="I64" s="39"/>
      <c r="J64" s="39"/>
      <c r="K64" s="39"/>
      <c r="L64" s="39"/>
      <c r="M64" s="39"/>
      <c r="N64" s="39"/>
      <c r="O64" s="39"/>
      <c r="P64" s="39"/>
      <c r="Q64" s="39"/>
      <c r="R64" s="39"/>
      <c r="S64" s="39"/>
      <c r="T64" s="39"/>
      <c r="U64" s="39"/>
      <c r="V64" s="39"/>
      <c r="W64" s="39"/>
      <c r="X64" s="39"/>
      <c r="Y64" s="39"/>
      <c r="Z64" s="28"/>
    </row>
    <row r="65" spans="1:26" ht="11.25" customHeight="1" x14ac:dyDescent="0.2">
      <c r="A65" s="90"/>
      <c r="B65" s="90"/>
      <c r="C65" s="39"/>
      <c r="D65" s="91"/>
      <c r="E65" s="39"/>
      <c r="F65" s="39"/>
      <c r="G65" s="39"/>
      <c r="H65" s="39"/>
      <c r="I65" s="39"/>
      <c r="J65" s="39"/>
      <c r="K65" s="39"/>
      <c r="L65" s="39"/>
      <c r="M65" s="39"/>
      <c r="N65" s="39"/>
      <c r="O65" s="39"/>
      <c r="P65" s="39"/>
      <c r="Q65" s="39"/>
      <c r="R65" s="39"/>
      <c r="S65" s="39"/>
      <c r="T65" s="39"/>
      <c r="U65" s="39"/>
      <c r="V65" s="39"/>
      <c r="W65" s="39"/>
      <c r="X65" s="39"/>
      <c r="Y65" s="39"/>
      <c r="Z65" s="28"/>
    </row>
    <row r="66" spans="1:26" ht="11.25" customHeight="1" x14ac:dyDescent="0.2">
      <c r="A66" s="90"/>
      <c r="B66" s="90"/>
      <c r="C66" s="39"/>
      <c r="D66" s="91"/>
      <c r="E66" s="39"/>
      <c r="F66" s="39"/>
      <c r="G66" s="39"/>
      <c r="H66" s="39"/>
      <c r="I66" s="39"/>
      <c r="J66" s="39"/>
      <c r="K66" s="39"/>
      <c r="L66" s="39"/>
      <c r="M66" s="39"/>
      <c r="N66" s="39"/>
      <c r="O66" s="39"/>
      <c r="P66" s="39"/>
      <c r="Q66" s="39"/>
      <c r="R66" s="39"/>
      <c r="S66" s="39"/>
      <c r="T66" s="39"/>
      <c r="U66" s="39"/>
      <c r="V66" s="39"/>
      <c r="W66" s="39"/>
      <c r="X66" s="39"/>
      <c r="Y66" s="39"/>
      <c r="Z66" s="28"/>
    </row>
    <row r="67" spans="1:26" ht="11.25" customHeight="1" x14ac:dyDescent="0.2">
      <c r="A67" s="90"/>
      <c r="B67" s="90"/>
      <c r="C67" s="39"/>
      <c r="D67" s="91"/>
      <c r="E67" s="39"/>
      <c r="F67" s="39"/>
      <c r="G67" s="39"/>
      <c r="H67" s="39"/>
      <c r="I67" s="39"/>
      <c r="J67" s="39"/>
      <c r="K67" s="39"/>
      <c r="L67" s="39"/>
      <c r="M67" s="39"/>
      <c r="N67" s="39"/>
      <c r="O67" s="39"/>
      <c r="P67" s="39"/>
      <c r="Q67" s="39"/>
      <c r="R67" s="39"/>
      <c r="S67" s="39"/>
      <c r="T67" s="39"/>
      <c r="U67" s="39"/>
      <c r="V67" s="39"/>
      <c r="W67" s="39"/>
      <c r="X67" s="39"/>
      <c r="Y67" s="39"/>
      <c r="Z67" s="28"/>
    </row>
    <row r="68" spans="1:26" ht="11.25" customHeight="1" x14ac:dyDescent="0.2">
      <c r="A68" s="90"/>
      <c r="B68" s="90"/>
      <c r="C68" s="39"/>
      <c r="D68" s="91"/>
      <c r="E68" s="39"/>
      <c r="F68" s="39"/>
      <c r="G68" s="39"/>
      <c r="H68" s="39"/>
      <c r="I68" s="39"/>
      <c r="J68" s="39"/>
      <c r="K68" s="39"/>
      <c r="L68" s="39"/>
      <c r="M68" s="39"/>
      <c r="N68" s="39"/>
      <c r="O68" s="39"/>
      <c r="P68" s="39"/>
      <c r="Q68" s="39"/>
      <c r="R68" s="39"/>
      <c r="S68" s="39"/>
      <c r="T68" s="39"/>
      <c r="U68" s="39"/>
      <c r="V68" s="39"/>
      <c r="W68" s="39"/>
      <c r="X68" s="39"/>
      <c r="Y68" s="39"/>
      <c r="Z68" s="28"/>
    </row>
    <row r="69" spans="1:26" ht="11.25" customHeight="1" x14ac:dyDescent="0.2">
      <c r="A69" s="90"/>
      <c r="B69" s="90"/>
      <c r="C69" s="39"/>
      <c r="D69" s="91"/>
      <c r="E69" s="39"/>
      <c r="F69" s="39"/>
      <c r="G69" s="39"/>
      <c r="H69" s="39"/>
      <c r="I69" s="39"/>
      <c r="J69" s="39"/>
      <c r="K69" s="39"/>
      <c r="L69" s="39"/>
      <c r="M69" s="39"/>
      <c r="N69" s="39"/>
      <c r="O69" s="39"/>
      <c r="P69" s="39"/>
      <c r="Q69" s="39"/>
      <c r="R69" s="39"/>
      <c r="S69" s="39"/>
      <c r="T69" s="39"/>
      <c r="U69" s="39"/>
      <c r="V69" s="39"/>
      <c r="W69" s="39"/>
      <c r="X69" s="39"/>
      <c r="Y69" s="39"/>
      <c r="Z69" s="28"/>
    </row>
    <row r="70" spans="1:26" ht="11.25" customHeight="1" x14ac:dyDescent="0.2">
      <c r="A70" s="90"/>
      <c r="B70" s="90"/>
      <c r="C70" s="39"/>
      <c r="D70" s="91"/>
      <c r="E70" s="39"/>
      <c r="F70" s="39"/>
      <c r="G70" s="39"/>
      <c r="H70" s="39"/>
      <c r="I70" s="39"/>
      <c r="J70" s="39"/>
      <c r="K70" s="39"/>
      <c r="L70" s="39"/>
      <c r="M70" s="39"/>
      <c r="N70" s="39"/>
      <c r="O70" s="39"/>
      <c r="P70" s="39"/>
      <c r="Q70" s="39"/>
      <c r="R70" s="39"/>
      <c r="S70" s="39"/>
      <c r="T70" s="39"/>
      <c r="U70" s="39"/>
      <c r="V70" s="39"/>
      <c r="W70" s="39"/>
      <c r="X70" s="39"/>
      <c r="Y70" s="39"/>
      <c r="Z70" s="28"/>
    </row>
    <row r="71" spans="1:26" ht="11.25" customHeight="1" x14ac:dyDescent="0.2">
      <c r="A71" s="90"/>
      <c r="B71" s="90"/>
      <c r="C71" s="39"/>
      <c r="D71" s="91"/>
      <c r="E71" s="39"/>
      <c r="F71" s="39"/>
      <c r="G71" s="39"/>
      <c r="H71" s="39"/>
      <c r="I71" s="39"/>
      <c r="J71" s="39"/>
      <c r="K71" s="39"/>
      <c r="L71" s="39"/>
      <c r="M71" s="39"/>
      <c r="N71" s="39"/>
      <c r="O71" s="39"/>
      <c r="P71" s="39"/>
      <c r="Q71" s="39"/>
      <c r="R71" s="39"/>
      <c r="S71" s="39"/>
      <c r="T71" s="39"/>
      <c r="U71" s="39"/>
      <c r="V71" s="39"/>
      <c r="W71" s="39"/>
      <c r="X71" s="39"/>
      <c r="Y71" s="39"/>
      <c r="Z71" s="28"/>
    </row>
    <row r="72" spans="1:26" ht="11.25" customHeight="1" x14ac:dyDescent="0.2">
      <c r="A72" s="90"/>
      <c r="B72" s="90"/>
      <c r="C72" s="39"/>
      <c r="D72" s="91"/>
      <c r="E72" s="39"/>
      <c r="F72" s="39"/>
      <c r="G72" s="39"/>
      <c r="H72" s="39"/>
      <c r="I72" s="39"/>
      <c r="J72" s="39"/>
      <c r="K72" s="39"/>
      <c r="L72" s="39"/>
      <c r="M72" s="39"/>
      <c r="N72" s="39"/>
      <c r="O72" s="39"/>
      <c r="P72" s="39"/>
      <c r="Q72" s="39"/>
      <c r="R72" s="39"/>
      <c r="S72" s="39"/>
      <c r="T72" s="39"/>
      <c r="U72" s="39"/>
      <c r="V72" s="39"/>
      <c r="W72" s="39"/>
      <c r="X72" s="39"/>
      <c r="Y72" s="39"/>
      <c r="Z72" s="28"/>
    </row>
    <row r="73" spans="1:26" ht="11.25" customHeight="1" x14ac:dyDescent="0.2">
      <c r="A73" s="90"/>
      <c r="B73" s="90"/>
      <c r="C73" s="39"/>
      <c r="D73" s="91"/>
      <c r="E73" s="39"/>
      <c r="F73" s="39"/>
      <c r="G73" s="39"/>
      <c r="H73" s="39"/>
      <c r="I73" s="39"/>
      <c r="J73" s="39"/>
      <c r="K73" s="39"/>
      <c r="L73" s="39"/>
      <c r="M73" s="39"/>
      <c r="N73" s="39"/>
      <c r="O73" s="39"/>
      <c r="P73" s="39"/>
      <c r="Q73" s="39"/>
      <c r="R73" s="39"/>
      <c r="S73" s="39"/>
      <c r="T73" s="39"/>
      <c r="U73" s="39"/>
      <c r="V73" s="39"/>
      <c r="W73" s="39"/>
      <c r="X73" s="39"/>
      <c r="Y73" s="39"/>
      <c r="Z73" s="28"/>
    </row>
    <row r="74" spans="1:26" ht="11.25" customHeight="1" x14ac:dyDescent="0.2">
      <c r="A74" s="90"/>
      <c r="B74" s="90"/>
      <c r="C74" s="39"/>
      <c r="D74" s="91"/>
      <c r="E74" s="39"/>
      <c r="F74" s="39"/>
      <c r="G74" s="39"/>
      <c r="H74" s="39"/>
      <c r="I74" s="39"/>
      <c r="J74" s="39"/>
      <c r="K74" s="39"/>
      <c r="L74" s="39"/>
      <c r="M74" s="39"/>
      <c r="N74" s="39"/>
      <c r="O74" s="39"/>
      <c r="P74" s="39"/>
      <c r="Q74" s="39"/>
      <c r="R74" s="39"/>
      <c r="S74" s="39"/>
      <c r="T74" s="39"/>
      <c r="U74" s="39"/>
      <c r="V74" s="39"/>
      <c r="W74" s="39"/>
      <c r="X74" s="39"/>
      <c r="Y74" s="39"/>
      <c r="Z74" s="28"/>
    </row>
    <row r="75" spans="1:26" ht="11.25" customHeight="1" x14ac:dyDescent="0.2">
      <c r="A75" s="90"/>
      <c r="B75" s="90"/>
      <c r="C75" s="39"/>
      <c r="D75" s="91"/>
      <c r="E75" s="39"/>
      <c r="F75" s="39"/>
      <c r="G75" s="39"/>
      <c r="H75" s="39"/>
      <c r="I75" s="39"/>
      <c r="J75" s="39"/>
      <c r="K75" s="39"/>
      <c r="L75" s="39"/>
      <c r="M75" s="39"/>
      <c r="N75" s="39"/>
      <c r="O75" s="39"/>
      <c r="P75" s="39"/>
      <c r="Q75" s="39"/>
      <c r="R75" s="39"/>
      <c r="S75" s="39"/>
      <c r="T75" s="39"/>
      <c r="U75" s="39"/>
      <c r="V75" s="39"/>
      <c r="W75" s="39"/>
      <c r="X75" s="39"/>
      <c r="Y75" s="39"/>
      <c r="Z75" s="28"/>
    </row>
    <row r="76" spans="1:26" ht="11.25" customHeight="1" x14ac:dyDescent="0.2">
      <c r="A76" s="90"/>
      <c r="B76" s="90"/>
      <c r="C76" s="39"/>
      <c r="D76" s="91"/>
      <c r="E76" s="39"/>
      <c r="F76" s="39"/>
      <c r="G76" s="39"/>
      <c r="H76" s="39"/>
      <c r="I76" s="39"/>
      <c r="J76" s="39"/>
      <c r="K76" s="39"/>
      <c r="L76" s="39"/>
      <c r="M76" s="39"/>
      <c r="N76" s="39"/>
      <c r="O76" s="39"/>
      <c r="P76" s="39"/>
      <c r="Q76" s="39"/>
      <c r="R76" s="39"/>
      <c r="S76" s="39"/>
      <c r="T76" s="39"/>
      <c r="U76" s="39"/>
      <c r="V76" s="39"/>
      <c r="W76" s="39"/>
      <c r="X76" s="39"/>
      <c r="Y76" s="39"/>
      <c r="Z76" s="28"/>
    </row>
    <row r="77" spans="1:26" ht="11.25" customHeight="1" x14ac:dyDescent="0.2">
      <c r="A77" s="90"/>
      <c r="B77" s="90"/>
      <c r="C77" s="39"/>
      <c r="D77" s="91"/>
      <c r="E77" s="39"/>
      <c r="F77" s="39"/>
      <c r="G77" s="39"/>
      <c r="H77" s="39"/>
      <c r="I77" s="39"/>
      <c r="J77" s="39"/>
      <c r="K77" s="39"/>
      <c r="L77" s="39"/>
      <c r="M77" s="39"/>
      <c r="N77" s="39"/>
      <c r="O77" s="39"/>
      <c r="P77" s="39"/>
      <c r="Q77" s="39"/>
      <c r="R77" s="39"/>
      <c r="S77" s="39"/>
      <c r="T77" s="39"/>
      <c r="U77" s="39"/>
      <c r="V77" s="39"/>
      <c r="W77" s="39"/>
      <c r="X77" s="39"/>
      <c r="Y77" s="39"/>
      <c r="Z77" s="28"/>
    </row>
    <row r="78" spans="1:26" ht="11.25" customHeight="1" x14ac:dyDescent="0.2">
      <c r="A78" s="90"/>
      <c r="B78" s="90"/>
      <c r="C78" s="39"/>
      <c r="D78" s="91"/>
      <c r="E78" s="39"/>
      <c r="F78" s="39"/>
      <c r="G78" s="39"/>
      <c r="H78" s="39"/>
      <c r="I78" s="39"/>
      <c r="J78" s="39"/>
      <c r="K78" s="39"/>
      <c r="L78" s="39"/>
      <c r="M78" s="39"/>
      <c r="N78" s="39"/>
      <c r="O78" s="39"/>
      <c r="P78" s="39"/>
      <c r="Q78" s="39"/>
      <c r="R78" s="39"/>
      <c r="S78" s="39"/>
      <c r="T78" s="39"/>
      <c r="U78" s="39"/>
      <c r="V78" s="39"/>
      <c r="W78" s="39"/>
      <c r="X78" s="39"/>
      <c r="Y78" s="39"/>
      <c r="Z78" s="28"/>
    </row>
    <row r="79" spans="1:26" ht="11.25" customHeight="1" x14ac:dyDescent="0.2">
      <c r="A79" s="90"/>
      <c r="B79" s="90"/>
      <c r="C79" s="39"/>
      <c r="D79" s="91"/>
      <c r="E79" s="39"/>
      <c r="F79" s="39"/>
      <c r="G79" s="39"/>
      <c r="H79" s="39"/>
      <c r="I79" s="39"/>
      <c r="J79" s="39"/>
      <c r="K79" s="39"/>
      <c r="L79" s="39"/>
      <c r="M79" s="39"/>
      <c r="N79" s="39"/>
      <c r="O79" s="39"/>
      <c r="P79" s="39"/>
      <c r="Q79" s="39"/>
      <c r="R79" s="39"/>
      <c r="S79" s="39"/>
      <c r="T79" s="39"/>
      <c r="U79" s="39"/>
      <c r="V79" s="39"/>
      <c r="W79" s="39"/>
      <c r="X79" s="39"/>
      <c r="Y79" s="39"/>
      <c r="Z79" s="28"/>
    </row>
    <row r="80" spans="1:26" ht="11.25" customHeight="1" x14ac:dyDescent="0.2">
      <c r="A80" s="90"/>
      <c r="B80" s="90"/>
      <c r="C80" s="39"/>
      <c r="D80" s="91"/>
      <c r="E80" s="39"/>
      <c r="F80" s="39"/>
      <c r="G80" s="39"/>
      <c r="H80" s="39"/>
      <c r="I80" s="39"/>
      <c r="J80" s="39"/>
      <c r="K80" s="39"/>
      <c r="L80" s="39"/>
      <c r="M80" s="39"/>
      <c r="N80" s="39"/>
      <c r="O80" s="39"/>
      <c r="P80" s="39"/>
      <c r="Q80" s="39"/>
      <c r="R80" s="39"/>
      <c r="S80" s="39"/>
      <c r="T80" s="39"/>
      <c r="U80" s="39"/>
      <c r="V80" s="39"/>
      <c r="W80" s="39"/>
      <c r="X80" s="39"/>
      <c r="Y80" s="39"/>
      <c r="Z80" s="28"/>
    </row>
    <row r="81" spans="1:26" ht="11.25" customHeight="1" x14ac:dyDescent="0.2">
      <c r="A81" s="90"/>
      <c r="B81" s="90"/>
      <c r="C81" s="39"/>
      <c r="D81" s="91"/>
      <c r="E81" s="39"/>
      <c r="F81" s="39"/>
      <c r="G81" s="39"/>
      <c r="H81" s="39"/>
      <c r="I81" s="39"/>
      <c r="J81" s="39"/>
      <c r="K81" s="39"/>
      <c r="L81" s="39"/>
      <c r="M81" s="39"/>
      <c r="N81" s="39"/>
      <c r="O81" s="39"/>
      <c r="P81" s="39"/>
      <c r="Q81" s="39"/>
      <c r="R81" s="39"/>
      <c r="S81" s="39"/>
      <c r="T81" s="39"/>
      <c r="U81" s="39"/>
      <c r="V81" s="39"/>
      <c r="W81" s="39"/>
      <c r="X81" s="39"/>
      <c r="Y81" s="39"/>
      <c r="Z81" s="28"/>
    </row>
    <row r="82" spans="1:26" ht="11.25" customHeight="1" x14ac:dyDescent="0.2">
      <c r="A82" s="90"/>
      <c r="B82" s="90"/>
      <c r="C82" s="39"/>
      <c r="D82" s="91"/>
      <c r="E82" s="39"/>
      <c r="F82" s="39"/>
      <c r="G82" s="39"/>
      <c r="H82" s="39"/>
      <c r="I82" s="39"/>
      <c r="J82" s="39"/>
      <c r="K82" s="39"/>
      <c r="L82" s="39"/>
      <c r="M82" s="39"/>
      <c r="N82" s="39"/>
      <c r="O82" s="39"/>
      <c r="P82" s="39"/>
      <c r="Q82" s="39"/>
      <c r="R82" s="39"/>
      <c r="S82" s="39"/>
      <c r="T82" s="39"/>
      <c r="U82" s="39"/>
      <c r="V82" s="39"/>
      <c r="W82" s="39"/>
      <c r="X82" s="39"/>
      <c r="Y82" s="39"/>
      <c r="Z82" s="28"/>
    </row>
    <row r="83" spans="1:26" ht="11.25" customHeight="1" x14ac:dyDescent="0.2">
      <c r="A83" s="90"/>
      <c r="B83" s="90"/>
      <c r="C83" s="39"/>
      <c r="D83" s="91"/>
      <c r="E83" s="39"/>
      <c r="F83" s="39"/>
      <c r="G83" s="39"/>
      <c r="H83" s="39"/>
      <c r="I83" s="39"/>
      <c r="J83" s="39"/>
      <c r="K83" s="39"/>
      <c r="L83" s="39"/>
      <c r="M83" s="39"/>
      <c r="N83" s="39"/>
      <c r="O83" s="39"/>
      <c r="P83" s="39"/>
      <c r="Q83" s="39"/>
      <c r="R83" s="39"/>
      <c r="S83" s="39"/>
      <c r="T83" s="39"/>
      <c r="U83" s="39"/>
      <c r="V83" s="39"/>
      <c r="W83" s="39"/>
      <c r="X83" s="39"/>
      <c r="Y83" s="39"/>
      <c r="Z83" s="28"/>
    </row>
    <row r="84" spans="1:26" ht="11.25" customHeight="1" x14ac:dyDescent="0.2">
      <c r="A84" s="90"/>
      <c r="B84" s="90"/>
      <c r="C84" s="39"/>
      <c r="D84" s="91"/>
      <c r="E84" s="39"/>
      <c r="F84" s="39"/>
      <c r="G84" s="39"/>
      <c r="H84" s="39"/>
      <c r="I84" s="39"/>
      <c r="J84" s="39"/>
      <c r="K84" s="39"/>
      <c r="L84" s="39"/>
      <c r="M84" s="39"/>
      <c r="N84" s="39"/>
      <c r="O84" s="39"/>
      <c r="P84" s="39"/>
      <c r="Q84" s="39"/>
      <c r="R84" s="39"/>
      <c r="S84" s="39"/>
      <c r="T84" s="39"/>
      <c r="U84" s="39"/>
      <c r="V84" s="39"/>
      <c r="W84" s="39"/>
      <c r="X84" s="39"/>
      <c r="Y84" s="39"/>
      <c r="Z84" s="28"/>
    </row>
    <row r="85" spans="1:26" ht="11.25" customHeight="1" x14ac:dyDescent="0.2">
      <c r="A85" s="90"/>
      <c r="B85" s="90"/>
      <c r="C85" s="39"/>
      <c r="D85" s="91"/>
      <c r="E85" s="39"/>
      <c r="F85" s="39"/>
      <c r="G85" s="39"/>
      <c r="H85" s="39"/>
      <c r="I85" s="39"/>
      <c r="J85" s="39"/>
      <c r="K85" s="39"/>
      <c r="L85" s="39"/>
      <c r="M85" s="39"/>
      <c r="N85" s="39"/>
      <c r="O85" s="39"/>
      <c r="P85" s="39"/>
      <c r="Q85" s="39"/>
      <c r="R85" s="39"/>
      <c r="S85" s="39"/>
      <c r="T85" s="39"/>
      <c r="U85" s="39"/>
      <c r="V85" s="39"/>
      <c r="W85" s="39"/>
      <c r="X85" s="39"/>
      <c r="Y85" s="39"/>
      <c r="Z85" s="28"/>
    </row>
    <row r="86" spans="1:26" ht="11.25" customHeight="1" x14ac:dyDescent="0.2">
      <c r="A86" s="90"/>
      <c r="B86" s="90"/>
      <c r="C86" s="39"/>
      <c r="D86" s="91"/>
      <c r="E86" s="39"/>
      <c r="F86" s="39"/>
      <c r="G86" s="39"/>
      <c r="H86" s="39"/>
      <c r="I86" s="39"/>
      <c r="J86" s="39"/>
      <c r="K86" s="39"/>
      <c r="L86" s="39"/>
      <c r="M86" s="39"/>
      <c r="N86" s="39"/>
      <c r="O86" s="39"/>
      <c r="P86" s="39"/>
      <c r="Q86" s="39"/>
      <c r="R86" s="39"/>
      <c r="S86" s="39"/>
      <c r="T86" s="39"/>
      <c r="U86" s="39"/>
      <c r="V86" s="39"/>
      <c r="W86" s="39"/>
      <c r="X86" s="39"/>
      <c r="Y86" s="39"/>
      <c r="Z86" s="28"/>
    </row>
    <row r="87" spans="1:26" ht="11.25" customHeight="1" x14ac:dyDescent="0.2">
      <c r="A87" s="90"/>
      <c r="B87" s="90"/>
      <c r="C87" s="39"/>
      <c r="D87" s="91"/>
      <c r="E87" s="39"/>
      <c r="F87" s="39"/>
      <c r="G87" s="39"/>
      <c r="H87" s="39"/>
      <c r="I87" s="39"/>
      <c r="J87" s="39"/>
      <c r="K87" s="39"/>
      <c r="L87" s="39"/>
      <c r="M87" s="39"/>
      <c r="N87" s="39"/>
      <c r="O87" s="39"/>
      <c r="P87" s="39"/>
      <c r="Q87" s="39"/>
      <c r="R87" s="39"/>
      <c r="S87" s="39"/>
      <c r="T87" s="39"/>
      <c r="U87" s="39"/>
      <c r="V87" s="39"/>
      <c r="W87" s="39"/>
      <c r="X87" s="39"/>
      <c r="Y87" s="39"/>
      <c r="Z87" s="28"/>
    </row>
    <row r="88" spans="1:26" ht="11.25" customHeight="1" x14ac:dyDescent="0.2">
      <c r="A88" s="90"/>
      <c r="B88" s="90"/>
      <c r="C88" s="39"/>
      <c r="D88" s="91"/>
      <c r="E88" s="39"/>
      <c r="F88" s="39"/>
      <c r="G88" s="39"/>
      <c r="H88" s="39"/>
      <c r="I88" s="39"/>
      <c r="J88" s="39"/>
      <c r="K88" s="39"/>
      <c r="L88" s="39"/>
      <c r="M88" s="39"/>
      <c r="N88" s="39"/>
      <c r="O88" s="39"/>
      <c r="P88" s="39"/>
      <c r="Q88" s="39"/>
      <c r="R88" s="39"/>
      <c r="S88" s="39"/>
      <c r="T88" s="39"/>
      <c r="U88" s="39"/>
      <c r="V88" s="39"/>
      <c r="W88" s="39"/>
      <c r="X88" s="39"/>
      <c r="Y88" s="39"/>
      <c r="Z88" s="28"/>
    </row>
    <row r="89" spans="1:26" ht="11.25" customHeight="1" x14ac:dyDescent="0.2">
      <c r="A89" s="90"/>
      <c r="B89" s="90"/>
      <c r="C89" s="39"/>
      <c r="D89" s="91"/>
      <c r="E89" s="39"/>
      <c r="F89" s="39"/>
      <c r="G89" s="39"/>
      <c r="H89" s="39"/>
      <c r="I89" s="39"/>
      <c r="J89" s="39"/>
      <c r="K89" s="39"/>
      <c r="L89" s="39"/>
      <c r="M89" s="39"/>
      <c r="N89" s="39"/>
      <c r="O89" s="39"/>
      <c r="P89" s="39"/>
      <c r="Q89" s="39"/>
      <c r="R89" s="39"/>
      <c r="S89" s="39"/>
      <c r="T89" s="39"/>
      <c r="U89" s="39"/>
      <c r="V89" s="39"/>
      <c r="W89" s="39"/>
      <c r="X89" s="39"/>
      <c r="Y89" s="39"/>
      <c r="Z89" s="28"/>
    </row>
    <row r="90" spans="1:26" ht="11.25" customHeight="1" x14ac:dyDescent="0.2">
      <c r="A90" s="90"/>
      <c r="B90" s="90"/>
      <c r="C90" s="39"/>
      <c r="D90" s="91"/>
      <c r="E90" s="39"/>
      <c r="F90" s="39"/>
      <c r="G90" s="39"/>
      <c r="H90" s="39"/>
      <c r="I90" s="39"/>
      <c r="J90" s="39"/>
      <c r="K90" s="39"/>
      <c r="L90" s="39"/>
      <c r="M90" s="39"/>
      <c r="N90" s="39"/>
      <c r="O90" s="39"/>
      <c r="P90" s="39"/>
      <c r="Q90" s="39"/>
      <c r="R90" s="39"/>
      <c r="S90" s="39"/>
      <c r="T90" s="39"/>
      <c r="U90" s="39"/>
      <c r="V90" s="39"/>
      <c r="W90" s="39"/>
      <c r="X90" s="39"/>
      <c r="Y90" s="39"/>
      <c r="Z90" s="28"/>
    </row>
    <row r="91" spans="1:26" ht="11.25" customHeight="1" x14ac:dyDescent="0.2">
      <c r="A91" s="90"/>
      <c r="B91" s="90"/>
      <c r="C91" s="39"/>
      <c r="D91" s="91"/>
      <c r="E91" s="39"/>
      <c r="F91" s="39"/>
      <c r="G91" s="39"/>
      <c r="H91" s="39"/>
      <c r="I91" s="39"/>
      <c r="J91" s="39"/>
      <c r="K91" s="39"/>
      <c r="L91" s="39"/>
      <c r="M91" s="39"/>
      <c r="N91" s="39"/>
      <c r="O91" s="39"/>
      <c r="P91" s="39"/>
      <c r="Q91" s="39"/>
      <c r="R91" s="39"/>
      <c r="S91" s="39"/>
      <c r="T91" s="39"/>
      <c r="U91" s="39"/>
      <c r="V91" s="39"/>
      <c r="W91" s="39"/>
      <c r="X91" s="39"/>
      <c r="Y91" s="39"/>
      <c r="Z91" s="28"/>
    </row>
    <row r="92" spans="1:26" ht="11.25" customHeight="1" x14ac:dyDescent="0.2">
      <c r="A92" s="90"/>
      <c r="B92" s="90"/>
      <c r="C92" s="39"/>
      <c r="D92" s="91"/>
      <c r="E92" s="39"/>
      <c r="F92" s="39"/>
      <c r="G92" s="39"/>
      <c r="H92" s="39"/>
      <c r="I92" s="39"/>
      <c r="J92" s="39"/>
      <c r="K92" s="39"/>
      <c r="L92" s="39"/>
      <c r="M92" s="39"/>
      <c r="N92" s="39"/>
      <c r="O92" s="39"/>
      <c r="P92" s="39"/>
      <c r="Q92" s="39"/>
      <c r="R92" s="39"/>
      <c r="S92" s="39"/>
      <c r="T92" s="39"/>
      <c r="U92" s="39"/>
      <c r="V92" s="39"/>
      <c r="W92" s="39"/>
      <c r="X92" s="39"/>
      <c r="Y92" s="39"/>
      <c r="Z92" s="28"/>
    </row>
    <row r="93" spans="1:26" ht="11.25" customHeight="1" x14ac:dyDescent="0.2">
      <c r="A93" s="90"/>
      <c r="B93" s="90"/>
      <c r="C93" s="39"/>
      <c r="D93" s="91"/>
      <c r="E93" s="39"/>
      <c r="F93" s="39"/>
      <c r="G93" s="39"/>
      <c r="H93" s="39"/>
      <c r="I93" s="39"/>
      <c r="J93" s="39"/>
      <c r="K93" s="39"/>
      <c r="L93" s="39"/>
      <c r="M93" s="39"/>
      <c r="N93" s="39"/>
      <c r="O93" s="39"/>
      <c r="P93" s="39"/>
      <c r="Q93" s="39"/>
      <c r="R93" s="39"/>
      <c r="S93" s="39"/>
      <c r="T93" s="39"/>
      <c r="U93" s="39"/>
      <c r="V93" s="39"/>
      <c r="W93" s="39"/>
      <c r="X93" s="39"/>
      <c r="Y93" s="39"/>
      <c r="Z93" s="28"/>
    </row>
    <row r="94" spans="1:26" ht="11.25" customHeight="1" x14ac:dyDescent="0.2">
      <c r="A94" s="90"/>
      <c r="B94" s="90"/>
      <c r="C94" s="39"/>
      <c r="D94" s="91"/>
      <c r="E94" s="39"/>
      <c r="F94" s="39"/>
      <c r="G94" s="39"/>
      <c r="H94" s="39"/>
      <c r="I94" s="39"/>
      <c r="J94" s="39"/>
      <c r="K94" s="39"/>
      <c r="L94" s="39"/>
      <c r="M94" s="39"/>
      <c r="N94" s="39"/>
      <c r="O94" s="39"/>
      <c r="P94" s="39"/>
      <c r="Q94" s="39"/>
      <c r="R94" s="39"/>
      <c r="S94" s="39"/>
      <c r="T94" s="39"/>
      <c r="U94" s="39"/>
      <c r="V94" s="39"/>
      <c r="W94" s="39"/>
      <c r="X94" s="39"/>
      <c r="Y94" s="39"/>
      <c r="Z94" s="28"/>
    </row>
    <row r="95" spans="1:26" ht="11.25" customHeight="1" x14ac:dyDescent="0.2">
      <c r="A95" s="90"/>
      <c r="B95" s="90"/>
      <c r="C95" s="39"/>
      <c r="D95" s="91"/>
      <c r="E95" s="39"/>
      <c r="F95" s="39"/>
      <c r="G95" s="39"/>
      <c r="H95" s="39"/>
      <c r="I95" s="39"/>
      <c r="J95" s="39"/>
      <c r="K95" s="39"/>
      <c r="L95" s="39"/>
      <c r="M95" s="39"/>
      <c r="N95" s="39"/>
      <c r="O95" s="39"/>
      <c r="P95" s="39"/>
      <c r="Q95" s="39"/>
      <c r="R95" s="39"/>
      <c r="S95" s="39"/>
      <c r="T95" s="39"/>
      <c r="U95" s="39"/>
      <c r="V95" s="39"/>
      <c r="W95" s="39"/>
      <c r="X95" s="39"/>
      <c r="Y95" s="39"/>
      <c r="Z95" s="28"/>
    </row>
    <row r="96" spans="1:26" ht="11.25" customHeight="1" x14ac:dyDescent="0.2">
      <c r="A96" s="90"/>
      <c r="B96" s="90"/>
      <c r="C96" s="39"/>
      <c r="D96" s="91"/>
      <c r="E96" s="39"/>
      <c r="F96" s="39"/>
      <c r="G96" s="39"/>
      <c r="H96" s="39"/>
      <c r="I96" s="39"/>
      <c r="J96" s="39"/>
      <c r="K96" s="39"/>
      <c r="L96" s="39"/>
      <c r="M96" s="39"/>
      <c r="N96" s="39"/>
      <c r="O96" s="39"/>
      <c r="P96" s="39"/>
      <c r="Q96" s="39"/>
      <c r="R96" s="39"/>
      <c r="S96" s="39"/>
      <c r="T96" s="39"/>
      <c r="U96" s="39"/>
      <c r="V96" s="39"/>
      <c r="W96" s="39"/>
      <c r="X96" s="39"/>
      <c r="Y96" s="39"/>
      <c r="Z96" s="28"/>
    </row>
    <row r="97" spans="1:26" ht="11.25" customHeight="1" x14ac:dyDescent="0.2">
      <c r="A97" s="90"/>
      <c r="B97" s="90"/>
      <c r="C97" s="39"/>
      <c r="D97" s="91"/>
      <c r="E97" s="39"/>
      <c r="F97" s="39"/>
      <c r="G97" s="39"/>
      <c r="H97" s="39"/>
      <c r="I97" s="39"/>
      <c r="J97" s="39"/>
      <c r="K97" s="39"/>
      <c r="L97" s="39"/>
      <c r="M97" s="39"/>
      <c r="N97" s="39"/>
      <c r="O97" s="39"/>
      <c r="P97" s="39"/>
      <c r="Q97" s="39"/>
      <c r="R97" s="39"/>
      <c r="S97" s="39"/>
      <c r="T97" s="39"/>
      <c r="U97" s="39"/>
      <c r="V97" s="39"/>
      <c r="W97" s="39"/>
      <c r="X97" s="39"/>
      <c r="Y97" s="39"/>
      <c r="Z97" s="28"/>
    </row>
    <row r="98" spans="1:26" ht="11.25" customHeight="1" x14ac:dyDescent="0.2">
      <c r="A98" s="90"/>
      <c r="B98" s="90"/>
      <c r="C98" s="39"/>
      <c r="D98" s="91"/>
      <c r="E98" s="39"/>
      <c r="F98" s="39"/>
      <c r="G98" s="39"/>
      <c r="H98" s="39"/>
      <c r="I98" s="39"/>
      <c r="J98" s="39"/>
      <c r="K98" s="39"/>
      <c r="L98" s="39"/>
      <c r="M98" s="39"/>
      <c r="N98" s="39"/>
      <c r="O98" s="39"/>
      <c r="P98" s="39"/>
      <c r="Q98" s="39"/>
      <c r="R98" s="39"/>
      <c r="S98" s="39"/>
      <c r="T98" s="39"/>
      <c r="U98" s="39"/>
      <c r="V98" s="39"/>
      <c r="W98" s="39"/>
      <c r="X98" s="39"/>
      <c r="Y98" s="39"/>
      <c r="Z98" s="28"/>
    </row>
    <row r="99" spans="1:26" ht="11.25" customHeight="1" x14ac:dyDescent="0.2">
      <c r="A99" s="90"/>
      <c r="B99" s="90"/>
      <c r="C99" s="39"/>
      <c r="D99" s="91"/>
      <c r="E99" s="39"/>
      <c r="F99" s="39"/>
      <c r="G99" s="39"/>
      <c r="H99" s="39"/>
      <c r="I99" s="39"/>
      <c r="J99" s="39"/>
      <c r="K99" s="39"/>
      <c r="L99" s="39"/>
      <c r="M99" s="39"/>
      <c r="N99" s="39"/>
      <c r="O99" s="39"/>
      <c r="P99" s="39"/>
      <c r="Q99" s="39"/>
      <c r="R99" s="39"/>
      <c r="S99" s="39"/>
      <c r="T99" s="39"/>
      <c r="U99" s="39"/>
      <c r="V99" s="39"/>
      <c r="W99" s="39"/>
      <c r="X99" s="39"/>
      <c r="Y99" s="39"/>
      <c r="Z99" s="28"/>
    </row>
    <row r="100" spans="1:26" ht="11.25" customHeight="1" x14ac:dyDescent="0.2">
      <c r="A100" s="90"/>
      <c r="B100" s="90"/>
      <c r="C100" s="39"/>
      <c r="D100" s="91"/>
      <c r="E100" s="39"/>
      <c r="F100" s="39"/>
      <c r="G100" s="39"/>
      <c r="H100" s="39"/>
      <c r="I100" s="39"/>
      <c r="J100" s="39"/>
      <c r="K100" s="39"/>
      <c r="L100" s="39"/>
      <c r="M100" s="39"/>
      <c r="N100" s="39"/>
      <c r="O100" s="39"/>
      <c r="P100" s="39"/>
      <c r="Q100" s="39"/>
      <c r="R100" s="39"/>
      <c r="S100" s="39"/>
      <c r="T100" s="39"/>
      <c r="U100" s="39"/>
      <c r="V100" s="39"/>
      <c r="W100" s="39"/>
      <c r="X100" s="39"/>
      <c r="Y100" s="39"/>
      <c r="Z100" s="28"/>
    </row>
    <row r="101" spans="1:26" ht="11.25" customHeight="1" x14ac:dyDescent="0.2">
      <c r="A101" s="90"/>
      <c r="B101" s="90"/>
      <c r="C101" s="39"/>
      <c r="D101" s="91"/>
      <c r="E101" s="39"/>
      <c r="F101" s="39"/>
      <c r="G101" s="39"/>
      <c r="H101" s="39"/>
      <c r="I101" s="39"/>
      <c r="J101" s="39"/>
      <c r="K101" s="39"/>
      <c r="L101" s="39"/>
      <c r="M101" s="39"/>
      <c r="N101" s="39"/>
      <c r="O101" s="39"/>
      <c r="P101" s="39"/>
      <c r="Q101" s="39"/>
      <c r="R101" s="39"/>
      <c r="S101" s="39"/>
      <c r="T101" s="39"/>
      <c r="U101" s="39"/>
      <c r="V101" s="39"/>
      <c r="W101" s="39"/>
      <c r="X101" s="39"/>
      <c r="Y101" s="39"/>
      <c r="Z101" s="28"/>
    </row>
    <row r="102" spans="1:26" ht="11.25" customHeight="1" x14ac:dyDescent="0.2">
      <c r="A102" s="90"/>
      <c r="B102" s="90"/>
      <c r="C102" s="39"/>
      <c r="D102" s="91"/>
      <c r="E102" s="39"/>
      <c r="F102" s="39"/>
      <c r="G102" s="39"/>
      <c r="H102" s="39"/>
      <c r="I102" s="39"/>
      <c r="J102" s="39"/>
      <c r="K102" s="39"/>
      <c r="L102" s="39"/>
      <c r="M102" s="39"/>
      <c r="N102" s="39"/>
      <c r="O102" s="39"/>
      <c r="P102" s="39"/>
      <c r="Q102" s="39"/>
      <c r="R102" s="39"/>
      <c r="S102" s="39"/>
      <c r="T102" s="39"/>
      <c r="U102" s="39"/>
      <c r="V102" s="39"/>
      <c r="W102" s="39"/>
      <c r="X102" s="39"/>
      <c r="Y102" s="39"/>
      <c r="Z102" s="28"/>
    </row>
    <row r="103" spans="1:26" ht="11.25" customHeight="1" x14ac:dyDescent="0.2">
      <c r="A103" s="90"/>
      <c r="B103" s="90"/>
      <c r="C103" s="39"/>
      <c r="D103" s="91"/>
      <c r="E103" s="39"/>
      <c r="F103" s="39"/>
      <c r="G103" s="39"/>
      <c r="H103" s="39"/>
      <c r="I103" s="39"/>
      <c r="J103" s="39"/>
      <c r="K103" s="39"/>
      <c r="L103" s="39"/>
      <c r="M103" s="39"/>
      <c r="N103" s="39"/>
      <c r="O103" s="39"/>
      <c r="P103" s="39"/>
      <c r="Q103" s="39"/>
      <c r="R103" s="39"/>
      <c r="S103" s="39"/>
      <c r="T103" s="39"/>
      <c r="U103" s="39"/>
      <c r="V103" s="39"/>
      <c r="W103" s="39"/>
      <c r="X103" s="39"/>
      <c r="Y103" s="39"/>
      <c r="Z103" s="28"/>
    </row>
    <row r="104" spans="1:26" ht="11.25" customHeight="1" x14ac:dyDescent="0.2">
      <c r="A104" s="90"/>
      <c r="B104" s="90"/>
      <c r="C104" s="39"/>
      <c r="D104" s="91"/>
      <c r="E104" s="39"/>
      <c r="F104" s="39"/>
      <c r="G104" s="39"/>
      <c r="H104" s="39"/>
      <c r="I104" s="39"/>
      <c r="J104" s="39"/>
      <c r="K104" s="39"/>
      <c r="L104" s="39"/>
      <c r="M104" s="39"/>
      <c r="N104" s="39"/>
      <c r="O104" s="39"/>
      <c r="P104" s="39"/>
      <c r="Q104" s="39"/>
      <c r="R104" s="39"/>
      <c r="S104" s="39"/>
      <c r="T104" s="39"/>
      <c r="U104" s="39"/>
      <c r="V104" s="39"/>
      <c r="W104" s="39"/>
      <c r="X104" s="39"/>
      <c r="Y104" s="39"/>
      <c r="Z104" s="28"/>
    </row>
    <row r="105" spans="1:26" ht="11.25" customHeight="1" x14ac:dyDescent="0.2">
      <c r="A105" s="90"/>
      <c r="B105" s="90"/>
      <c r="C105" s="39"/>
      <c r="D105" s="91"/>
      <c r="E105" s="39"/>
      <c r="F105" s="39"/>
      <c r="G105" s="39"/>
      <c r="H105" s="39"/>
      <c r="I105" s="39"/>
      <c r="J105" s="39"/>
      <c r="K105" s="39"/>
      <c r="L105" s="39"/>
      <c r="M105" s="39"/>
      <c r="N105" s="39"/>
      <c r="O105" s="39"/>
      <c r="P105" s="39"/>
      <c r="Q105" s="39"/>
      <c r="R105" s="39"/>
      <c r="S105" s="39"/>
      <c r="T105" s="39"/>
      <c r="U105" s="39"/>
      <c r="V105" s="39"/>
      <c r="W105" s="39"/>
      <c r="X105" s="39"/>
      <c r="Y105" s="39"/>
      <c r="Z105" s="28"/>
    </row>
    <row r="106" spans="1:26" ht="11.25" customHeight="1" x14ac:dyDescent="0.2">
      <c r="A106" s="90"/>
      <c r="B106" s="90"/>
      <c r="C106" s="39"/>
      <c r="D106" s="91"/>
      <c r="E106" s="39"/>
      <c r="F106" s="39"/>
      <c r="G106" s="39"/>
      <c r="H106" s="39"/>
      <c r="I106" s="39"/>
      <c r="J106" s="39"/>
      <c r="K106" s="39"/>
      <c r="L106" s="39"/>
      <c r="M106" s="39"/>
      <c r="N106" s="39"/>
      <c r="O106" s="39"/>
      <c r="P106" s="39"/>
      <c r="Q106" s="39"/>
      <c r="R106" s="39"/>
      <c r="S106" s="39"/>
      <c r="T106" s="39"/>
      <c r="U106" s="39"/>
      <c r="V106" s="39"/>
      <c r="W106" s="39"/>
      <c r="X106" s="39"/>
      <c r="Y106" s="39"/>
      <c r="Z106" s="28"/>
    </row>
    <row r="107" spans="1:26" ht="11.25" customHeight="1" x14ac:dyDescent="0.2">
      <c r="A107" s="90"/>
      <c r="B107" s="90"/>
      <c r="C107" s="39"/>
      <c r="D107" s="91"/>
      <c r="E107" s="39"/>
      <c r="F107" s="39"/>
      <c r="G107" s="39"/>
      <c r="H107" s="39"/>
      <c r="I107" s="39"/>
      <c r="J107" s="39"/>
      <c r="K107" s="39"/>
      <c r="L107" s="39"/>
      <c r="M107" s="39"/>
      <c r="N107" s="39"/>
      <c r="O107" s="39"/>
      <c r="P107" s="39"/>
      <c r="Q107" s="39"/>
      <c r="R107" s="39"/>
      <c r="S107" s="39"/>
      <c r="T107" s="39"/>
      <c r="U107" s="39"/>
      <c r="V107" s="39"/>
      <c r="W107" s="39"/>
      <c r="X107" s="39"/>
      <c r="Y107" s="39"/>
      <c r="Z107" s="28"/>
    </row>
    <row r="108" spans="1:26" ht="11.25" customHeight="1" x14ac:dyDescent="0.2">
      <c r="A108" s="90"/>
      <c r="B108" s="90"/>
      <c r="C108" s="39"/>
      <c r="D108" s="91"/>
      <c r="E108" s="39"/>
      <c r="F108" s="39"/>
      <c r="G108" s="39"/>
      <c r="H108" s="39"/>
      <c r="I108" s="39"/>
      <c r="J108" s="39"/>
      <c r="K108" s="39"/>
      <c r="L108" s="39"/>
      <c r="M108" s="39"/>
      <c r="N108" s="39"/>
      <c r="O108" s="39"/>
      <c r="P108" s="39"/>
      <c r="Q108" s="39"/>
      <c r="R108" s="39"/>
      <c r="S108" s="39"/>
      <c r="T108" s="39"/>
      <c r="U108" s="39"/>
      <c r="V108" s="39"/>
      <c r="W108" s="39"/>
      <c r="X108" s="39"/>
      <c r="Y108" s="39"/>
      <c r="Z108" s="28"/>
    </row>
    <row r="109" spans="1:26" ht="11.25" customHeight="1" x14ac:dyDescent="0.2">
      <c r="A109" s="90"/>
      <c r="B109" s="90"/>
      <c r="C109" s="39"/>
      <c r="D109" s="91"/>
      <c r="E109" s="39"/>
      <c r="F109" s="39"/>
      <c r="G109" s="39"/>
      <c r="H109" s="39"/>
      <c r="I109" s="39"/>
      <c r="J109" s="39"/>
      <c r="K109" s="39"/>
      <c r="L109" s="39"/>
      <c r="M109" s="39"/>
      <c r="N109" s="39"/>
      <c r="O109" s="39"/>
      <c r="P109" s="39"/>
      <c r="Q109" s="39"/>
      <c r="R109" s="39"/>
      <c r="S109" s="39"/>
      <c r="T109" s="39"/>
      <c r="U109" s="39"/>
      <c r="V109" s="39"/>
      <c r="W109" s="39"/>
      <c r="X109" s="39"/>
      <c r="Y109" s="39"/>
      <c r="Z109" s="28"/>
    </row>
    <row r="110" spans="1:26" ht="11.25" customHeight="1" x14ac:dyDescent="0.2">
      <c r="A110" s="90"/>
      <c r="B110" s="90"/>
      <c r="C110" s="39"/>
      <c r="D110" s="91"/>
      <c r="E110" s="39"/>
      <c r="F110" s="39"/>
      <c r="G110" s="39"/>
      <c r="H110" s="39"/>
      <c r="I110" s="39"/>
      <c r="J110" s="39"/>
      <c r="K110" s="39"/>
      <c r="L110" s="39"/>
      <c r="M110" s="39"/>
      <c r="N110" s="39"/>
      <c r="O110" s="39"/>
      <c r="P110" s="39"/>
      <c r="Q110" s="39"/>
      <c r="R110" s="39"/>
      <c r="S110" s="39"/>
      <c r="T110" s="39"/>
      <c r="U110" s="39"/>
      <c r="V110" s="39"/>
      <c r="W110" s="39"/>
      <c r="X110" s="39"/>
      <c r="Y110" s="39"/>
      <c r="Z110" s="28"/>
    </row>
    <row r="111" spans="1:26" ht="11.25" customHeight="1" x14ac:dyDescent="0.2">
      <c r="A111" s="90"/>
      <c r="B111" s="90"/>
      <c r="C111" s="39"/>
      <c r="D111" s="91"/>
      <c r="E111" s="39"/>
      <c r="F111" s="39"/>
      <c r="G111" s="39"/>
      <c r="H111" s="39"/>
      <c r="I111" s="39"/>
      <c r="J111" s="39"/>
      <c r="K111" s="39"/>
      <c r="L111" s="39"/>
      <c r="M111" s="39"/>
      <c r="N111" s="39"/>
      <c r="O111" s="39"/>
      <c r="P111" s="39"/>
      <c r="Q111" s="39"/>
      <c r="R111" s="39"/>
      <c r="S111" s="39"/>
      <c r="T111" s="39"/>
      <c r="U111" s="39"/>
      <c r="V111" s="39"/>
      <c r="W111" s="39"/>
      <c r="X111" s="39"/>
      <c r="Y111" s="39"/>
      <c r="Z111" s="28"/>
    </row>
    <row r="112" spans="1:26" ht="11.25" customHeight="1" x14ac:dyDescent="0.2">
      <c r="A112" s="90"/>
      <c r="B112" s="90"/>
      <c r="C112" s="39"/>
      <c r="D112" s="91"/>
      <c r="E112" s="39"/>
      <c r="F112" s="39"/>
      <c r="G112" s="39"/>
      <c r="H112" s="39"/>
      <c r="I112" s="39"/>
      <c r="J112" s="39"/>
      <c r="K112" s="39"/>
      <c r="L112" s="39"/>
      <c r="M112" s="39"/>
      <c r="N112" s="39"/>
      <c r="O112" s="39"/>
      <c r="P112" s="39"/>
      <c r="Q112" s="39"/>
      <c r="R112" s="39"/>
      <c r="S112" s="39"/>
      <c r="T112" s="39"/>
      <c r="U112" s="39"/>
      <c r="V112" s="39"/>
      <c r="W112" s="39"/>
      <c r="X112" s="39"/>
      <c r="Y112" s="39"/>
      <c r="Z112" s="28"/>
    </row>
    <row r="113" spans="1:26" ht="11.25" customHeight="1" x14ac:dyDescent="0.2">
      <c r="A113" s="90"/>
      <c r="B113" s="90"/>
      <c r="C113" s="39"/>
      <c r="D113" s="91"/>
      <c r="E113" s="39"/>
      <c r="F113" s="39"/>
      <c r="G113" s="39"/>
      <c r="H113" s="39"/>
      <c r="I113" s="39"/>
      <c r="J113" s="39"/>
      <c r="K113" s="39"/>
      <c r="L113" s="39"/>
      <c r="M113" s="39"/>
      <c r="N113" s="39"/>
      <c r="O113" s="39"/>
      <c r="P113" s="39"/>
      <c r="Q113" s="39"/>
      <c r="R113" s="39"/>
      <c r="S113" s="39"/>
      <c r="T113" s="39"/>
      <c r="U113" s="39"/>
      <c r="V113" s="39"/>
      <c r="W113" s="39"/>
      <c r="X113" s="39"/>
      <c r="Y113" s="39"/>
      <c r="Z113" s="28"/>
    </row>
    <row r="114" spans="1:26" ht="11.25" customHeight="1" x14ac:dyDescent="0.2">
      <c r="A114" s="90"/>
      <c r="B114" s="90"/>
      <c r="C114" s="39"/>
      <c r="D114" s="91"/>
      <c r="E114" s="39"/>
      <c r="F114" s="39"/>
      <c r="G114" s="39"/>
      <c r="H114" s="39"/>
      <c r="I114" s="39"/>
      <c r="J114" s="39"/>
      <c r="K114" s="39"/>
      <c r="L114" s="39"/>
      <c r="M114" s="39"/>
      <c r="N114" s="39"/>
      <c r="O114" s="39"/>
      <c r="P114" s="39"/>
      <c r="Q114" s="39"/>
      <c r="R114" s="39"/>
      <c r="S114" s="39"/>
      <c r="T114" s="39"/>
      <c r="U114" s="39"/>
      <c r="V114" s="39"/>
      <c r="W114" s="39"/>
      <c r="X114" s="39"/>
      <c r="Y114" s="39"/>
      <c r="Z114" s="28"/>
    </row>
    <row r="115" spans="1:26" ht="11.25" customHeight="1" x14ac:dyDescent="0.2">
      <c r="A115" s="90"/>
      <c r="B115" s="90"/>
      <c r="C115" s="39"/>
      <c r="D115" s="91"/>
      <c r="E115" s="39"/>
      <c r="F115" s="39"/>
      <c r="G115" s="39"/>
      <c r="H115" s="39"/>
      <c r="I115" s="39"/>
      <c r="J115" s="39"/>
      <c r="K115" s="39"/>
      <c r="L115" s="39"/>
      <c r="M115" s="39"/>
      <c r="N115" s="39"/>
      <c r="O115" s="39"/>
      <c r="P115" s="39"/>
      <c r="Q115" s="39"/>
      <c r="R115" s="39"/>
      <c r="S115" s="39"/>
      <c r="T115" s="39"/>
      <c r="U115" s="39"/>
      <c r="V115" s="39"/>
      <c r="W115" s="39"/>
      <c r="X115" s="39"/>
      <c r="Y115" s="39"/>
      <c r="Z115" s="28"/>
    </row>
    <row r="116" spans="1:26" ht="11.25" customHeight="1" x14ac:dyDescent="0.2">
      <c r="A116" s="90"/>
      <c r="B116" s="90"/>
      <c r="C116" s="39"/>
      <c r="D116" s="91"/>
      <c r="E116" s="39"/>
      <c r="F116" s="39"/>
      <c r="G116" s="39"/>
      <c r="H116" s="39"/>
      <c r="I116" s="39"/>
      <c r="J116" s="39"/>
      <c r="K116" s="39"/>
      <c r="L116" s="39"/>
      <c r="M116" s="39"/>
      <c r="N116" s="39"/>
      <c r="O116" s="39"/>
      <c r="P116" s="39"/>
      <c r="Q116" s="39"/>
      <c r="R116" s="39"/>
      <c r="S116" s="39"/>
      <c r="T116" s="39"/>
      <c r="U116" s="39"/>
      <c r="V116" s="39"/>
      <c r="W116" s="39"/>
      <c r="X116" s="39"/>
      <c r="Y116" s="39"/>
      <c r="Z116" s="28"/>
    </row>
    <row r="117" spans="1:26" ht="11.25" customHeight="1" x14ac:dyDescent="0.2">
      <c r="A117" s="90"/>
      <c r="B117" s="90"/>
      <c r="C117" s="39"/>
      <c r="D117" s="91"/>
      <c r="E117" s="39"/>
      <c r="F117" s="39"/>
      <c r="G117" s="39"/>
      <c r="H117" s="39"/>
      <c r="I117" s="39"/>
      <c r="J117" s="39"/>
      <c r="K117" s="39"/>
      <c r="L117" s="39"/>
      <c r="M117" s="39"/>
      <c r="N117" s="39"/>
      <c r="O117" s="39"/>
      <c r="P117" s="39"/>
      <c r="Q117" s="39"/>
      <c r="R117" s="39"/>
      <c r="S117" s="39"/>
      <c r="T117" s="39"/>
      <c r="U117" s="39"/>
      <c r="V117" s="39"/>
      <c r="W117" s="39"/>
      <c r="X117" s="39"/>
      <c r="Y117" s="39"/>
      <c r="Z117" s="28"/>
    </row>
    <row r="118" spans="1:26" ht="11.25" customHeight="1" x14ac:dyDescent="0.2">
      <c r="A118" s="90"/>
      <c r="B118" s="90"/>
      <c r="C118" s="39"/>
      <c r="D118" s="91"/>
      <c r="E118" s="39"/>
      <c r="F118" s="39"/>
      <c r="G118" s="39"/>
      <c r="H118" s="39"/>
      <c r="I118" s="39"/>
      <c r="J118" s="39"/>
      <c r="K118" s="39"/>
      <c r="L118" s="39"/>
      <c r="M118" s="39"/>
      <c r="N118" s="39"/>
      <c r="O118" s="39"/>
      <c r="P118" s="39"/>
      <c r="Q118" s="39"/>
      <c r="R118" s="39"/>
      <c r="S118" s="39"/>
      <c r="T118" s="39"/>
      <c r="U118" s="39"/>
      <c r="V118" s="39"/>
      <c r="W118" s="39"/>
      <c r="X118" s="39"/>
      <c r="Y118" s="39"/>
      <c r="Z118" s="28"/>
    </row>
    <row r="119" spans="1:26" ht="11.25" customHeight="1" x14ac:dyDescent="0.2">
      <c r="A119" s="90"/>
      <c r="B119" s="90"/>
      <c r="C119" s="39"/>
      <c r="D119" s="91"/>
      <c r="E119" s="39"/>
      <c r="F119" s="39"/>
      <c r="G119" s="39"/>
      <c r="H119" s="39"/>
      <c r="I119" s="39"/>
      <c r="J119" s="39"/>
      <c r="K119" s="39"/>
      <c r="L119" s="39"/>
      <c r="M119" s="39"/>
      <c r="N119" s="39"/>
      <c r="O119" s="39"/>
      <c r="P119" s="39"/>
      <c r="Q119" s="39"/>
      <c r="R119" s="39"/>
      <c r="S119" s="39"/>
      <c r="T119" s="39"/>
      <c r="U119" s="39"/>
      <c r="V119" s="39"/>
      <c r="W119" s="39"/>
      <c r="X119" s="39"/>
      <c r="Y119" s="39"/>
      <c r="Z119" s="28"/>
    </row>
    <row r="120" spans="1:26" ht="11.25" customHeight="1" x14ac:dyDescent="0.2">
      <c r="A120" s="90"/>
      <c r="B120" s="90"/>
      <c r="C120" s="39"/>
      <c r="D120" s="91"/>
      <c r="E120" s="39"/>
      <c r="F120" s="39"/>
      <c r="G120" s="39"/>
      <c r="H120" s="39"/>
      <c r="I120" s="39"/>
      <c r="J120" s="39"/>
      <c r="K120" s="39"/>
      <c r="L120" s="39"/>
      <c r="M120" s="39"/>
      <c r="N120" s="39"/>
      <c r="O120" s="39"/>
      <c r="P120" s="39"/>
      <c r="Q120" s="39"/>
      <c r="R120" s="39"/>
      <c r="S120" s="39"/>
      <c r="T120" s="39"/>
      <c r="U120" s="39"/>
      <c r="V120" s="39"/>
      <c r="W120" s="39"/>
      <c r="X120" s="39"/>
      <c r="Y120" s="39"/>
      <c r="Z120" s="28"/>
    </row>
    <row r="121" spans="1:26" ht="11.25" customHeight="1" x14ac:dyDescent="0.2">
      <c r="A121" s="90"/>
      <c r="B121" s="90"/>
      <c r="C121" s="39"/>
      <c r="D121" s="91"/>
      <c r="E121" s="39"/>
      <c r="F121" s="39"/>
      <c r="G121" s="39"/>
      <c r="H121" s="39"/>
      <c r="I121" s="39"/>
      <c r="J121" s="39"/>
      <c r="K121" s="39"/>
      <c r="L121" s="39"/>
      <c r="M121" s="39"/>
      <c r="N121" s="39"/>
      <c r="O121" s="39"/>
      <c r="P121" s="39"/>
      <c r="Q121" s="39"/>
      <c r="R121" s="39"/>
      <c r="S121" s="39"/>
      <c r="T121" s="39"/>
      <c r="U121" s="39"/>
      <c r="V121" s="39"/>
      <c r="W121" s="39"/>
      <c r="X121" s="39"/>
      <c r="Y121" s="39"/>
      <c r="Z121" s="28"/>
    </row>
    <row r="122" spans="1:26" ht="11.25" customHeight="1" x14ac:dyDescent="0.2">
      <c r="A122" s="90"/>
      <c r="B122" s="90"/>
      <c r="C122" s="39"/>
      <c r="D122" s="91"/>
      <c r="E122" s="39"/>
      <c r="F122" s="39"/>
      <c r="G122" s="39"/>
      <c r="H122" s="39"/>
      <c r="I122" s="39"/>
      <c r="J122" s="39"/>
      <c r="K122" s="39"/>
      <c r="L122" s="39"/>
      <c r="M122" s="39"/>
      <c r="N122" s="39"/>
      <c r="O122" s="39"/>
      <c r="P122" s="39"/>
      <c r="Q122" s="39"/>
      <c r="R122" s="39"/>
      <c r="S122" s="39"/>
      <c r="T122" s="39"/>
      <c r="U122" s="39"/>
      <c r="V122" s="39"/>
      <c r="W122" s="39"/>
      <c r="X122" s="39"/>
      <c r="Y122" s="39"/>
      <c r="Z122" s="28"/>
    </row>
    <row r="123" spans="1:26" ht="11.25" customHeight="1" x14ac:dyDescent="0.2">
      <c r="A123" s="90"/>
      <c r="B123" s="90"/>
      <c r="C123" s="39"/>
      <c r="D123" s="91"/>
      <c r="E123" s="39"/>
      <c r="F123" s="39"/>
      <c r="G123" s="39"/>
      <c r="H123" s="39"/>
      <c r="I123" s="39"/>
      <c r="J123" s="39"/>
      <c r="K123" s="39"/>
      <c r="L123" s="39"/>
      <c r="M123" s="39"/>
      <c r="N123" s="39"/>
      <c r="O123" s="39"/>
      <c r="P123" s="39"/>
      <c r="Q123" s="39"/>
      <c r="R123" s="39"/>
      <c r="S123" s="39"/>
      <c r="T123" s="39"/>
      <c r="U123" s="39"/>
      <c r="V123" s="39"/>
      <c r="W123" s="39"/>
      <c r="X123" s="39"/>
      <c r="Y123" s="39"/>
      <c r="Z123" s="28"/>
    </row>
    <row r="124" spans="1:26" ht="11.25" customHeight="1" x14ac:dyDescent="0.2">
      <c r="A124" s="90"/>
      <c r="B124" s="90"/>
      <c r="C124" s="39"/>
      <c r="D124" s="91"/>
      <c r="E124" s="39"/>
      <c r="F124" s="39"/>
      <c r="G124" s="39"/>
      <c r="H124" s="39"/>
      <c r="I124" s="39"/>
      <c r="J124" s="39"/>
      <c r="K124" s="39"/>
      <c r="L124" s="39"/>
      <c r="M124" s="39"/>
      <c r="N124" s="39"/>
      <c r="O124" s="39"/>
      <c r="P124" s="39"/>
      <c r="Q124" s="39"/>
      <c r="R124" s="39"/>
      <c r="S124" s="39"/>
      <c r="T124" s="39"/>
      <c r="U124" s="39"/>
      <c r="V124" s="39"/>
      <c r="W124" s="39"/>
      <c r="X124" s="39"/>
      <c r="Y124" s="39"/>
      <c r="Z124" s="28"/>
    </row>
    <row r="125" spans="1:26" ht="11.25" customHeight="1" x14ac:dyDescent="0.2">
      <c r="A125" s="90"/>
      <c r="B125" s="90"/>
      <c r="C125" s="39"/>
      <c r="D125" s="91"/>
      <c r="E125" s="39"/>
      <c r="F125" s="39"/>
      <c r="G125" s="39"/>
      <c r="H125" s="39"/>
      <c r="I125" s="39"/>
      <c r="J125" s="39"/>
      <c r="K125" s="39"/>
      <c r="L125" s="39"/>
      <c r="M125" s="39"/>
      <c r="N125" s="39"/>
      <c r="O125" s="39"/>
      <c r="P125" s="39"/>
      <c r="Q125" s="39"/>
      <c r="R125" s="39"/>
      <c r="S125" s="39"/>
      <c r="T125" s="39"/>
      <c r="U125" s="39"/>
      <c r="V125" s="39"/>
      <c r="W125" s="39"/>
      <c r="X125" s="39"/>
      <c r="Y125" s="39"/>
      <c r="Z125" s="28"/>
    </row>
    <row r="126" spans="1:26" ht="11.25" customHeight="1" x14ac:dyDescent="0.2">
      <c r="A126" s="90"/>
      <c r="B126" s="90"/>
      <c r="C126" s="39"/>
      <c r="D126" s="91"/>
      <c r="E126" s="39"/>
      <c r="F126" s="39"/>
      <c r="G126" s="39"/>
      <c r="H126" s="39"/>
      <c r="I126" s="39"/>
      <c r="J126" s="39"/>
      <c r="K126" s="39"/>
      <c r="L126" s="39"/>
      <c r="M126" s="39"/>
      <c r="N126" s="39"/>
      <c r="O126" s="39"/>
      <c r="P126" s="39"/>
      <c r="Q126" s="39"/>
      <c r="R126" s="39"/>
      <c r="S126" s="39"/>
      <c r="T126" s="39"/>
      <c r="U126" s="39"/>
      <c r="V126" s="39"/>
      <c r="W126" s="39"/>
      <c r="X126" s="39"/>
      <c r="Y126" s="39"/>
      <c r="Z126" s="28"/>
    </row>
    <row r="127" spans="1:26" ht="11.25" customHeight="1" x14ac:dyDescent="0.2">
      <c r="A127" s="90"/>
      <c r="B127" s="90"/>
      <c r="C127" s="39"/>
      <c r="D127" s="91"/>
      <c r="E127" s="39"/>
      <c r="F127" s="39"/>
      <c r="G127" s="39"/>
      <c r="H127" s="39"/>
      <c r="I127" s="39"/>
      <c r="J127" s="39"/>
      <c r="K127" s="39"/>
      <c r="L127" s="39"/>
      <c r="M127" s="39"/>
      <c r="N127" s="39"/>
      <c r="O127" s="39"/>
      <c r="P127" s="39"/>
      <c r="Q127" s="39"/>
      <c r="R127" s="39"/>
      <c r="S127" s="39"/>
      <c r="T127" s="39"/>
      <c r="U127" s="39"/>
      <c r="V127" s="39"/>
      <c r="W127" s="39"/>
      <c r="X127" s="39"/>
      <c r="Y127" s="39"/>
      <c r="Z127" s="28"/>
    </row>
    <row r="128" spans="1:26" ht="11.25" customHeight="1" x14ac:dyDescent="0.2">
      <c r="A128" s="90"/>
      <c r="B128" s="90"/>
      <c r="C128" s="39"/>
      <c r="D128" s="91"/>
      <c r="E128" s="39"/>
      <c r="F128" s="39"/>
      <c r="G128" s="39"/>
      <c r="H128" s="39"/>
      <c r="I128" s="39"/>
      <c r="J128" s="39"/>
      <c r="K128" s="39"/>
      <c r="L128" s="39"/>
      <c r="M128" s="39"/>
      <c r="N128" s="39"/>
      <c r="O128" s="39"/>
      <c r="P128" s="39"/>
      <c r="Q128" s="39"/>
      <c r="R128" s="39"/>
      <c r="S128" s="39"/>
      <c r="T128" s="39"/>
      <c r="U128" s="39"/>
      <c r="V128" s="39"/>
      <c r="W128" s="39"/>
      <c r="X128" s="39"/>
      <c r="Y128" s="39"/>
      <c r="Z128" s="28"/>
    </row>
    <row r="129" spans="1:26" ht="11.25" customHeight="1" x14ac:dyDescent="0.2">
      <c r="A129" s="90"/>
      <c r="B129" s="90"/>
      <c r="C129" s="39"/>
      <c r="D129" s="91"/>
      <c r="E129" s="39"/>
      <c r="F129" s="39"/>
      <c r="G129" s="39"/>
      <c r="H129" s="39"/>
      <c r="I129" s="39"/>
      <c r="J129" s="39"/>
      <c r="K129" s="39"/>
      <c r="L129" s="39"/>
      <c r="M129" s="39"/>
      <c r="N129" s="39"/>
      <c r="O129" s="39"/>
      <c r="P129" s="39"/>
      <c r="Q129" s="39"/>
      <c r="R129" s="39"/>
      <c r="S129" s="39"/>
      <c r="T129" s="39"/>
      <c r="U129" s="39"/>
      <c r="V129" s="39"/>
      <c r="W129" s="39"/>
      <c r="X129" s="39"/>
      <c r="Y129" s="39"/>
      <c r="Z129" s="28"/>
    </row>
    <row r="130" spans="1:26" ht="11.25" customHeight="1" x14ac:dyDescent="0.2">
      <c r="A130" s="90"/>
      <c r="B130" s="90"/>
      <c r="C130" s="39"/>
      <c r="D130" s="91"/>
      <c r="E130" s="39"/>
      <c r="F130" s="39"/>
      <c r="G130" s="39"/>
      <c r="H130" s="39"/>
      <c r="I130" s="39"/>
      <c r="J130" s="39"/>
      <c r="K130" s="39"/>
      <c r="L130" s="39"/>
      <c r="M130" s="39"/>
      <c r="N130" s="39"/>
      <c r="O130" s="39"/>
      <c r="P130" s="39"/>
      <c r="Q130" s="39"/>
      <c r="R130" s="39"/>
      <c r="S130" s="39"/>
      <c r="T130" s="39"/>
      <c r="U130" s="39"/>
      <c r="V130" s="39"/>
      <c r="W130" s="39"/>
      <c r="X130" s="39"/>
      <c r="Y130" s="39"/>
      <c r="Z130" s="28"/>
    </row>
    <row r="131" spans="1:26" ht="11.25" customHeight="1" x14ac:dyDescent="0.2">
      <c r="A131" s="90"/>
      <c r="B131" s="90"/>
      <c r="C131" s="39"/>
      <c r="D131" s="91"/>
      <c r="E131" s="39"/>
      <c r="F131" s="39"/>
      <c r="G131" s="39"/>
      <c r="H131" s="39"/>
      <c r="I131" s="39"/>
      <c r="J131" s="39"/>
      <c r="K131" s="39"/>
      <c r="L131" s="39"/>
      <c r="M131" s="39"/>
      <c r="N131" s="39"/>
      <c r="O131" s="39"/>
      <c r="P131" s="39"/>
      <c r="Q131" s="39"/>
      <c r="R131" s="39"/>
      <c r="S131" s="39"/>
      <c r="T131" s="39"/>
      <c r="U131" s="39"/>
      <c r="V131" s="39"/>
      <c r="W131" s="39"/>
      <c r="X131" s="39"/>
      <c r="Y131" s="39"/>
      <c r="Z131" s="28"/>
    </row>
    <row r="132" spans="1:26" ht="11.25" customHeight="1" x14ac:dyDescent="0.2">
      <c r="A132" s="90"/>
      <c r="B132" s="90"/>
      <c r="C132" s="39"/>
      <c r="D132" s="91"/>
      <c r="E132" s="39"/>
      <c r="F132" s="39"/>
      <c r="G132" s="39"/>
      <c r="H132" s="39"/>
      <c r="I132" s="39"/>
      <c r="J132" s="39"/>
      <c r="K132" s="39"/>
      <c r="L132" s="39"/>
      <c r="M132" s="39"/>
      <c r="N132" s="39"/>
      <c r="O132" s="39"/>
      <c r="P132" s="39"/>
      <c r="Q132" s="39"/>
      <c r="R132" s="39"/>
      <c r="S132" s="39"/>
      <c r="T132" s="39"/>
      <c r="U132" s="39"/>
      <c r="V132" s="39"/>
      <c r="W132" s="39"/>
      <c r="X132" s="39"/>
      <c r="Y132" s="39"/>
      <c r="Z132" s="28"/>
    </row>
    <row r="133" spans="1:26" ht="11.25" customHeight="1" x14ac:dyDescent="0.2">
      <c r="A133" s="90"/>
      <c r="B133" s="90"/>
      <c r="C133" s="39"/>
      <c r="D133" s="91"/>
      <c r="E133" s="39"/>
      <c r="F133" s="39"/>
      <c r="G133" s="39"/>
      <c r="H133" s="39"/>
      <c r="I133" s="39"/>
      <c r="J133" s="39"/>
      <c r="K133" s="39"/>
      <c r="L133" s="39"/>
      <c r="M133" s="39"/>
      <c r="N133" s="39"/>
      <c r="O133" s="39"/>
      <c r="P133" s="39"/>
      <c r="Q133" s="39"/>
      <c r="R133" s="39"/>
      <c r="S133" s="39"/>
      <c r="T133" s="39"/>
      <c r="U133" s="39"/>
      <c r="V133" s="39"/>
      <c r="W133" s="39"/>
      <c r="X133" s="39"/>
      <c r="Y133" s="39"/>
      <c r="Z133" s="28"/>
    </row>
    <row r="134" spans="1:26" ht="11.25" customHeight="1" x14ac:dyDescent="0.2">
      <c r="A134" s="90"/>
      <c r="B134" s="90"/>
      <c r="C134" s="39"/>
      <c r="D134" s="91"/>
      <c r="E134" s="39"/>
      <c r="F134" s="39"/>
      <c r="G134" s="39"/>
      <c r="H134" s="39"/>
      <c r="I134" s="39"/>
      <c r="J134" s="39"/>
      <c r="K134" s="39"/>
      <c r="L134" s="39"/>
      <c r="M134" s="39"/>
      <c r="N134" s="39"/>
      <c r="O134" s="39"/>
      <c r="P134" s="39"/>
      <c r="Q134" s="39"/>
      <c r="R134" s="39"/>
      <c r="S134" s="39"/>
      <c r="T134" s="39"/>
      <c r="U134" s="39"/>
      <c r="V134" s="39"/>
      <c r="W134" s="39"/>
      <c r="X134" s="39"/>
      <c r="Y134" s="39"/>
      <c r="Z134" s="28"/>
    </row>
    <row r="135" spans="1:26" ht="11.25" customHeight="1" x14ac:dyDescent="0.2">
      <c r="A135" s="90"/>
      <c r="B135" s="90"/>
      <c r="C135" s="39"/>
      <c r="D135" s="91"/>
      <c r="E135" s="39"/>
      <c r="F135" s="39"/>
      <c r="G135" s="39"/>
      <c r="H135" s="39"/>
      <c r="I135" s="39"/>
      <c r="J135" s="39"/>
      <c r="K135" s="39"/>
      <c r="L135" s="39"/>
      <c r="M135" s="39"/>
      <c r="N135" s="39"/>
      <c r="O135" s="39"/>
      <c r="P135" s="39"/>
      <c r="Q135" s="39"/>
      <c r="R135" s="39"/>
      <c r="S135" s="39"/>
      <c r="T135" s="39"/>
      <c r="U135" s="39"/>
      <c r="V135" s="39"/>
      <c r="W135" s="39"/>
      <c r="X135" s="39"/>
      <c r="Y135" s="39"/>
      <c r="Z135" s="28"/>
    </row>
    <row r="136" spans="1:26" ht="11.25" customHeight="1" x14ac:dyDescent="0.2">
      <c r="A136" s="90"/>
      <c r="B136" s="90"/>
      <c r="C136" s="39"/>
      <c r="D136" s="91"/>
      <c r="E136" s="39"/>
      <c r="F136" s="39"/>
      <c r="G136" s="39"/>
      <c r="H136" s="39"/>
      <c r="I136" s="39"/>
      <c r="J136" s="39"/>
      <c r="K136" s="39"/>
      <c r="L136" s="39"/>
      <c r="M136" s="39"/>
      <c r="N136" s="39"/>
      <c r="O136" s="39"/>
      <c r="P136" s="39"/>
      <c r="Q136" s="39"/>
      <c r="R136" s="39"/>
      <c r="S136" s="39"/>
      <c r="T136" s="39"/>
      <c r="U136" s="39"/>
      <c r="V136" s="39"/>
      <c r="W136" s="39"/>
      <c r="X136" s="39"/>
      <c r="Y136" s="39"/>
      <c r="Z136" s="28"/>
    </row>
    <row r="137" spans="1:26" ht="11.25" customHeight="1" x14ac:dyDescent="0.2">
      <c r="A137" s="90"/>
      <c r="B137" s="90"/>
      <c r="C137" s="39"/>
      <c r="D137" s="91"/>
      <c r="E137" s="39"/>
      <c r="F137" s="39"/>
      <c r="G137" s="39"/>
      <c r="H137" s="39"/>
      <c r="I137" s="39"/>
      <c r="J137" s="39"/>
      <c r="K137" s="39"/>
      <c r="L137" s="39"/>
      <c r="M137" s="39"/>
      <c r="N137" s="39"/>
      <c r="O137" s="39"/>
      <c r="P137" s="39"/>
      <c r="Q137" s="39"/>
      <c r="R137" s="39"/>
      <c r="S137" s="39"/>
      <c r="T137" s="39"/>
      <c r="U137" s="39"/>
      <c r="V137" s="39"/>
      <c r="W137" s="39"/>
      <c r="X137" s="39"/>
      <c r="Y137" s="39"/>
      <c r="Z137" s="28"/>
    </row>
    <row r="138" spans="1:26" ht="11.25" customHeight="1" x14ac:dyDescent="0.2">
      <c r="A138" s="90"/>
      <c r="B138" s="90"/>
      <c r="C138" s="39"/>
      <c r="D138" s="91"/>
      <c r="E138" s="39"/>
      <c r="F138" s="39"/>
      <c r="G138" s="39"/>
      <c r="H138" s="39"/>
      <c r="I138" s="39"/>
      <c r="J138" s="39"/>
      <c r="K138" s="39"/>
      <c r="L138" s="39"/>
      <c r="M138" s="39"/>
      <c r="N138" s="39"/>
      <c r="O138" s="39"/>
      <c r="P138" s="39"/>
      <c r="Q138" s="39"/>
      <c r="R138" s="39"/>
      <c r="S138" s="39"/>
      <c r="T138" s="39"/>
      <c r="U138" s="39"/>
      <c r="V138" s="39"/>
      <c r="W138" s="39"/>
      <c r="X138" s="39"/>
      <c r="Y138" s="39"/>
      <c r="Z138" s="28"/>
    </row>
    <row r="139" spans="1:26" ht="11.25" customHeight="1" x14ac:dyDescent="0.2">
      <c r="A139" s="90"/>
      <c r="B139" s="90"/>
      <c r="C139" s="39"/>
      <c r="D139" s="91"/>
      <c r="E139" s="39"/>
      <c r="F139" s="39"/>
      <c r="G139" s="39"/>
      <c r="H139" s="39"/>
      <c r="I139" s="39"/>
      <c r="J139" s="39"/>
      <c r="K139" s="39"/>
      <c r="L139" s="39"/>
      <c r="M139" s="39"/>
      <c r="N139" s="39"/>
      <c r="O139" s="39"/>
      <c r="P139" s="39"/>
      <c r="Q139" s="39"/>
      <c r="R139" s="39"/>
      <c r="S139" s="39"/>
      <c r="T139" s="39"/>
      <c r="U139" s="39"/>
      <c r="V139" s="39"/>
      <c r="W139" s="39"/>
      <c r="X139" s="39"/>
      <c r="Y139" s="39"/>
      <c r="Z139" s="28"/>
    </row>
    <row r="140" spans="1:26" ht="11.25" customHeight="1" x14ac:dyDescent="0.2">
      <c r="A140" s="90"/>
      <c r="B140" s="90"/>
      <c r="C140" s="39"/>
      <c r="D140" s="91"/>
      <c r="E140" s="39"/>
      <c r="F140" s="39"/>
      <c r="G140" s="39"/>
      <c r="H140" s="39"/>
      <c r="I140" s="39"/>
      <c r="J140" s="39"/>
      <c r="K140" s="39"/>
      <c r="L140" s="39"/>
      <c r="M140" s="39"/>
      <c r="N140" s="39"/>
      <c r="O140" s="39"/>
      <c r="P140" s="39"/>
      <c r="Q140" s="39"/>
      <c r="R140" s="39"/>
      <c r="S140" s="39"/>
      <c r="T140" s="39"/>
      <c r="U140" s="39"/>
      <c r="V140" s="39"/>
      <c r="W140" s="39"/>
      <c r="X140" s="39"/>
      <c r="Y140" s="39"/>
      <c r="Z140" s="28"/>
    </row>
    <row r="141" spans="1:26" ht="11.25" customHeight="1" x14ac:dyDescent="0.2">
      <c r="A141" s="90"/>
      <c r="B141" s="90"/>
      <c r="C141" s="39"/>
      <c r="D141" s="91"/>
      <c r="E141" s="39"/>
      <c r="F141" s="39"/>
      <c r="G141" s="39"/>
      <c r="H141" s="39"/>
      <c r="I141" s="39"/>
      <c r="J141" s="39"/>
      <c r="K141" s="39"/>
      <c r="L141" s="39"/>
      <c r="M141" s="39"/>
      <c r="N141" s="39"/>
      <c r="O141" s="39"/>
      <c r="P141" s="39"/>
      <c r="Q141" s="39"/>
      <c r="R141" s="39"/>
      <c r="S141" s="39"/>
      <c r="T141" s="39"/>
      <c r="U141" s="39"/>
      <c r="V141" s="39"/>
      <c r="W141" s="39"/>
      <c r="X141" s="39"/>
      <c r="Y141" s="39"/>
      <c r="Z141" s="28"/>
    </row>
    <row r="142" spans="1:26" ht="11.25" customHeight="1" x14ac:dyDescent="0.2">
      <c r="A142" s="90"/>
      <c r="B142" s="90"/>
      <c r="C142" s="39"/>
      <c r="D142" s="91"/>
      <c r="E142" s="39"/>
      <c r="F142" s="39"/>
      <c r="G142" s="39"/>
      <c r="H142" s="39"/>
      <c r="I142" s="39"/>
      <c r="J142" s="39"/>
      <c r="K142" s="39"/>
      <c r="L142" s="39"/>
      <c r="M142" s="39"/>
      <c r="N142" s="39"/>
      <c r="O142" s="39"/>
      <c r="P142" s="39"/>
      <c r="Q142" s="39"/>
      <c r="R142" s="39"/>
      <c r="S142" s="39"/>
      <c r="T142" s="39"/>
      <c r="U142" s="39"/>
      <c r="V142" s="39"/>
      <c r="W142" s="39"/>
      <c r="X142" s="39"/>
      <c r="Y142" s="39"/>
      <c r="Z142" s="28"/>
    </row>
    <row r="143" spans="1:26" ht="11.25" customHeight="1" x14ac:dyDescent="0.2">
      <c r="A143" s="90"/>
      <c r="B143" s="90"/>
      <c r="C143" s="39"/>
      <c r="D143" s="91"/>
      <c r="E143" s="39"/>
      <c r="F143" s="39"/>
      <c r="G143" s="39"/>
      <c r="H143" s="39"/>
      <c r="I143" s="39"/>
      <c r="J143" s="39"/>
      <c r="K143" s="39"/>
      <c r="L143" s="39"/>
      <c r="M143" s="39"/>
      <c r="N143" s="39"/>
      <c r="O143" s="39"/>
      <c r="P143" s="39"/>
      <c r="Q143" s="39"/>
      <c r="R143" s="39"/>
      <c r="S143" s="39"/>
      <c r="T143" s="39"/>
      <c r="U143" s="39"/>
      <c r="V143" s="39"/>
      <c r="W143" s="39"/>
      <c r="X143" s="39"/>
      <c r="Y143" s="39"/>
      <c r="Z143" s="28"/>
    </row>
    <row r="144" spans="1:26" ht="11.25" customHeight="1" x14ac:dyDescent="0.2">
      <c r="A144" s="90"/>
      <c r="B144" s="90"/>
      <c r="C144" s="39"/>
      <c r="D144" s="91"/>
      <c r="E144" s="39"/>
      <c r="F144" s="39"/>
      <c r="G144" s="39"/>
      <c r="H144" s="39"/>
      <c r="I144" s="39"/>
      <c r="J144" s="39"/>
      <c r="K144" s="39"/>
      <c r="L144" s="39"/>
      <c r="M144" s="39"/>
      <c r="N144" s="39"/>
      <c r="O144" s="39"/>
      <c r="P144" s="39"/>
      <c r="Q144" s="39"/>
      <c r="R144" s="39"/>
      <c r="S144" s="39"/>
      <c r="T144" s="39"/>
      <c r="U144" s="39"/>
      <c r="V144" s="39"/>
      <c r="W144" s="39"/>
      <c r="X144" s="39"/>
      <c r="Y144" s="39"/>
      <c r="Z144" s="28"/>
    </row>
    <row r="145" spans="1:26" ht="11.25" customHeight="1" x14ac:dyDescent="0.2">
      <c r="A145" s="90"/>
      <c r="B145" s="90"/>
      <c r="C145" s="39"/>
      <c r="D145" s="91"/>
      <c r="E145" s="39"/>
      <c r="F145" s="39"/>
      <c r="G145" s="39"/>
      <c r="H145" s="39"/>
      <c r="I145" s="39"/>
      <c r="J145" s="39"/>
      <c r="K145" s="39"/>
      <c r="L145" s="39"/>
      <c r="M145" s="39"/>
      <c r="N145" s="39"/>
      <c r="O145" s="39"/>
      <c r="P145" s="39"/>
      <c r="Q145" s="39"/>
      <c r="R145" s="39"/>
      <c r="S145" s="39"/>
      <c r="T145" s="39"/>
      <c r="U145" s="39"/>
      <c r="V145" s="39"/>
      <c r="W145" s="39"/>
      <c r="X145" s="39"/>
      <c r="Y145" s="39"/>
      <c r="Z145" s="28"/>
    </row>
    <row r="146" spans="1:26" ht="11.25" customHeight="1" x14ac:dyDescent="0.2">
      <c r="A146" s="90"/>
      <c r="B146" s="90"/>
      <c r="C146" s="39"/>
      <c r="D146" s="91"/>
      <c r="E146" s="39"/>
      <c r="F146" s="39"/>
      <c r="G146" s="39"/>
      <c r="H146" s="39"/>
      <c r="I146" s="39"/>
      <c r="J146" s="39"/>
      <c r="K146" s="39"/>
      <c r="L146" s="39"/>
      <c r="M146" s="39"/>
      <c r="N146" s="39"/>
      <c r="O146" s="39"/>
      <c r="P146" s="39"/>
      <c r="Q146" s="39"/>
      <c r="R146" s="39"/>
      <c r="S146" s="39"/>
      <c r="T146" s="39"/>
      <c r="U146" s="39"/>
      <c r="V146" s="39"/>
      <c r="W146" s="39"/>
      <c r="X146" s="39"/>
      <c r="Y146" s="39"/>
      <c r="Z146" s="28"/>
    </row>
    <row r="147" spans="1:26" ht="11.25" customHeight="1" x14ac:dyDescent="0.2">
      <c r="A147" s="90"/>
      <c r="B147" s="90"/>
      <c r="C147" s="39"/>
      <c r="D147" s="91"/>
      <c r="E147" s="39"/>
      <c r="F147" s="39"/>
      <c r="G147" s="39"/>
      <c r="H147" s="39"/>
      <c r="I147" s="39"/>
      <c r="J147" s="39"/>
      <c r="K147" s="39"/>
      <c r="L147" s="39"/>
      <c r="M147" s="39"/>
      <c r="N147" s="39"/>
      <c r="O147" s="39"/>
      <c r="P147" s="39"/>
      <c r="Q147" s="39"/>
      <c r="R147" s="39"/>
      <c r="S147" s="39"/>
      <c r="T147" s="39"/>
      <c r="U147" s="39"/>
      <c r="V147" s="39"/>
      <c r="W147" s="39"/>
      <c r="X147" s="39"/>
      <c r="Y147" s="39"/>
      <c r="Z147" s="28"/>
    </row>
    <row r="148" spans="1:26" ht="11.25" customHeight="1" x14ac:dyDescent="0.2">
      <c r="A148" s="90"/>
      <c r="B148" s="90"/>
      <c r="C148" s="39"/>
      <c r="D148" s="91"/>
      <c r="E148" s="39"/>
      <c r="F148" s="39"/>
      <c r="G148" s="39"/>
      <c r="H148" s="39"/>
      <c r="I148" s="39"/>
      <c r="J148" s="39"/>
      <c r="K148" s="39"/>
      <c r="L148" s="39"/>
      <c r="M148" s="39"/>
      <c r="N148" s="39"/>
      <c r="O148" s="39"/>
      <c r="P148" s="39"/>
      <c r="Q148" s="39"/>
      <c r="R148" s="39"/>
      <c r="S148" s="39"/>
      <c r="T148" s="39"/>
      <c r="U148" s="39"/>
      <c r="V148" s="39"/>
      <c r="W148" s="39"/>
      <c r="X148" s="39"/>
      <c r="Y148" s="39"/>
      <c r="Z148" s="28"/>
    </row>
    <row r="149" spans="1:26" ht="11.25" customHeight="1" x14ac:dyDescent="0.2">
      <c r="A149" s="90"/>
      <c r="B149" s="90"/>
      <c r="C149" s="39"/>
      <c r="D149" s="91"/>
      <c r="E149" s="39"/>
      <c r="F149" s="39"/>
      <c r="G149" s="39"/>
      <c r="H149" s="39"/>
      <c r="I149" s="39"/>
      <c r="J149" s="39"/>
      <c r="K149" s="39"/>
      <c r="L149" s="39"/>
      <c r="M149" s="39"/>
      <c r="N149" s="39"/>
      <c r="O149" s="39"/>
      <c r="P149" s="39"/>
      <c r="Q149" s="39"/>
      <c r="R149" s="39"/>
      <c r="S149" s="39"/>
      <c r="T149" s="39"/>
      <c r="U149" s="39"/>
      <c r="V149" s="39"/>
      <c r="W149" s="39"/>
      <c r="X149" s="39"/>
      <c r="Y149" s="39"/>
      <c r="Z149" s="28"/>
    </row>
    <row r="150" spans="1:26" ht="11.25" customHeight="1" x14ac:dyDescent="0.2">
      <c r="A150" s="90"/>
      <c r="B150" s="90"/>
      <c r="C150" s="39"/>
      <c r="D150" s="91"/>
      <c r="E150" s="39"/>
      <c r="F150" s="39"/>
      <c r="G150" s="39"/>
      <c r="H150" s="39"/>
      <c r="I150" s="39"/>
      <c r="J150" s="39"/>
      <c r="K150" s="39"/>
      <c r="L150" s="39"/>
      <c r="M150" s="39"/>
      <c r="N150" s="39"/>
      <c r="O150" s="39"/>
      <c r="P150" s="39"/>
      <c r="Q150" s="39"/>
      <c r="R150" s="39"/>
      <c r="S150" s="39"/>
      <c r="T150" s="39"/>
      <c r="U150" s="39"/>
      <c r="V150" s="39"/>
      <c r="W150" s="39"/>
      <c r="X150" s="39"/>
      <c r="Y150" s="39"/>
      <c r="Z150" s="28"/>
    </row>
    <row r="151" spans="1:26" ht="11.25" customHeight="1" x14ac:dyDescent="0.2">
      <c r="A151" s="90"/>
      <c r="B151" s="90"/>
      <c r="C151" s="39"/>
      <c r="D151" s="91"/>
      <c r="E151" s="39"/>
      <c r="F151" s="39"/>
      <c r="G151" s="39"/>
      <c r="H151" s="39"/>
      <c r="I151" s="39"/>
      <c r="J151" s="39"/>
      <c r="K151" s="39"/>
      <c r="L151" s="39"/>
      <c r="M151" s="39"/>
      <c r="N151" s="39"/>
      <c r="O151" s="39"/>
      <c r="P151" s="39"/>
      <c r="Q151" s="39"/>
      <c r="R151" s="39"/>
      <c r="S151" s="39"/>
      <c r="T151" s="39"/>
      <c r="U151" s="39"/>
      <c r="V151" s="39"/>
      <c r="W151" s="39"/>
      <c r="X151" s="39"/>
      <c r="Y151" s="39"/>
      <c r="Z151" s="28"/>
    </row>
    <row r="152" spans="1:26" ht="11.25" customHeight="1" x14ac:dyDescent="0.2">
      <c r="A152" s="90"/>
      <c r="B152" s="90"/>
      <c r="C152" s="39"/>
      <c r="D152" s="91"/>
      <c r="E152" s="39"/>
      <c r="F152" s="39"/>
      <c r="G152" s="39"/>
      <c r="H152" s="39"/>
      <c r="I152" s="39"/>
      <c r="J152" s="39"/>
      <c r="K152" s="39"/>
      <c r="L152" s="39"/>
      <c r="M152" s="39"/>
      <c r="N152" s="39"/>
      <c r="O152" s="39"/>
      <c r="P152" s="39"/>
      <c r="Q152" s="39"/>
      <c r="R152" s="39"/>
      <c r="S152" s="39"/>
      <c r="T152" s="39"/>
      <c r="U152" s="39"/>
      <c r="V152" s="39"/>
      <c r="W152" s="39"/>
      <c r="X152" s="39"/>
      <c r="Y152" s="39"/>
      <c r="Z152" s="28"/>
    </row>
    <row r="153" spans="1:26" ht="11.25" customHeight="1" x14ac:dyDescent="0.2">
      <c r="A153" s="90"/>
      <c r="B153" s="90"/>
      <c r="C153" s="39"/>
      <c r="D153" s="91"/>
      <c r="E153" s="39"/>
      <c r="F153" s="39"/>
      <c r="G153" s="39"/>
      <c r="H153" s="39"/>
      <c r="I153" s="39"/>
      <c r="J153" s="39"/>
      <c r="K153" s="39"/>
      <c r="L153" s="39"/>
      <c r="M153" s="39"/>
      <c r="N153" s="39"/>
      <c r="O153" s="39"/>
      <c r="P153" s="39"/>
      <c r="Q153" s="39"/>
      <c r="R153" s="39"/>
      <c r="S153" s="39"/>
      <c r="T153" s="39"/>
      <c r="U153" s="39"/>
      <c r="V153" s="39"/>
      <c r="W153" s="39"/>
      <c r="X153" s="39"/>
      <c r="Y153" s="39"/>
      <c r="Z153" s="28"/>
    </row>
    <row r="154" spans="1:26" ht="11.25" customHeight="1" x14ac:dyDescent="0.2">
      <c r="A154" s="90"/>
      <c r="B154" s="90"/>
      <c r="C154" s="39"/>
      <c r="D154" s="91"/>
      <c r="E154" s="39"/>
      <c r="F154" s="39"/>
      <c r="G154" s="39"/>
      <c r="H154" s="39"/>
      <c r="I154" s="39"/>
      <c r="J154" s="39"/>
      <c r="K154" s="39"/>
      <c r="L154" s="39"/>
      <c r="M154" s="39"/>
      <c r="N154" s="39"/>
      <c r="O154" s="39"/>
      <c r="P154" s="39"/>
      <c r="Q154" s="39"/>
      <c r="R154" s="39"/>
      <c r="S154" s="39"/>
      <c r="T154" s="39"/>
      <c r="U154" s="39"/>
      <c r="V154" s="39"/>
      <c r="W154" s="39"/>
      <c r="X154" s="39"/>
      <c r="Y154" s="39"/>
      <c r="Z154" s="28"/>
    </row>
    <row r="155" spans="1:26" ht="11.25" customHeight="1" x14ac:dyDescent="0.2">
      <c r="A155" s="90"/>
      <c r="B155" s="90"/>
      <c r="C155" s="39"/>
      <c r="D155" s="91"/>
      <c r="E155" s="39"/>
      <c r="F155" s="39"/>
      <c r="G155" s="39"/>
      <c r="H155" s="39"/>
      <c r="I155" s="39"/>
      <c r="J155" s="39"/>
      <c r="K155" s="39"/>
      <c r="L155" s="39"/>
      <c r="M155" s="39"/>
      <c r="N155" s="39"/>
      <c r="O155" s="39"/>
      <c r="P155" s="39"/>
      <c r="Q155" s="39"/>
      <c r="R155" s="39"/>
      <c r="S155" s="39"/>
      <c r="T155" s="39"/>
      <c r="U155" s="39"/>
      <c r="V155" s="39"/>
      <c r="W155" s="39"/>
      <c r="X155" s="39"/>
      <c r="Y155" s="39"/>
      <c r="Z155" s="28"/>
    </row>
    <row r="156" spans="1:26" ht="11.25" customHeight="1" x14ac:dyDescent="0.2">
      <c r="A156" s="90"/>
      <c r="B156" s="90"/>
      <c r="C156" s="39"/>
      <c r="D156" s="91"/>
      <c r="E156" s="39"/>
      <c r="F156" s="39"/>
      <c r="G156" s="39"/>
      <c r="H156" s="39"/>
      <c r="I156" s="39"/>
      <c r="J156" s="39"/>
      <c r="K156" s="39"/>
      <c r="L156" s="39"/>
      <c r="M156" s="39"/>
      <c r="N156" s="39"/>
      <c r="O156" s="39"/>
      <c r="P156" s="39"/>
      <c r="Q156" s="39"/>
      <c r="R156" s="39"/>
      <c r="S156" s="39"/>
      <c r="T156" s="39"/>
      <c r="U156" s="39"/>
      <c r="V156" s="39"/>
      <c r="W156" s="39"/>
      <c r="X156" s="39"/>
      <c r="Y156" s="39"/>
      <c r="Z156" s="28"/>
    </row>
    <row r="157" spans="1:26" ht="11.25" customHeight="1" x14ac:dyDescent="0.2">
      <c r="A157" s="90"/>
      <c r="B157" s="90"/>
      <c r="C157" s="39"/>
      <c r="D157" s="91"/>
      <c r="E157" s="39"/>
      <c r="F157" s="39"/>
      <c r="G157" s="39"/>
      <c r="H157" s="39"/>
      <c r="I157" s="39"/>
      <c r="J157" s="39"/>
      <c r="K157" s="39"/>
      <c r="L157" s="39"/>
      <c r="M157" s="39"/>
      <c r="N157" s="39"/>
      <c r="O157" s="39"/>
      <c r="P157" s="39"/>
      <c r="Q157" s="39"/>
      <c r="R157" s="39"/>
      <c r="S157" s="39"/>
      <c r="T157" s="39"/>
      <c r="U157" s="39"/>
      <c r="V157" s="39"/>
      <c r="W157" s="39"/>
      <c r="X157" s="39"/>
      <c r="Y157" s="39"/>
      <c r="Z157" s="28"/>
    </row>
    <row r="158" spans="1:26" ht="11.25" customHeight="1" x14ac:dyDescent="0.2">
      <c r="A158" s="90"/>
      <c r="B158" s="90"/>
      <c r="C158" s="39"/>
      <c r="D158" s="91"/>
      <c r="E158" s="39"/>
      <c r="F158" s="39"/>
      <c r="G158" s="39"/>
      <c r="H158" s="39"/>
      <c r="I158" s="39"/>
      <c r="J158" s="39"/>
      <c r="K158" s="39"/>
      <c r="L158" s="39"/>
      <c r="M158" s="39"/>
      <c r="N158" s="39"/>
      <c r="O158" s="39"/>
      <c r="P158" s="39"/>
      <c r="Q158" s="39"/>
      <c r="R158" s="39"/>
      <c r="S158" s="39"/>
      <c r="T158" s="39"/>
      <c r="U158" s="39"/>
      <c r="V158" s="39"/>
      <c r="W158" s="39"/>
      <c r="X158" s="39"/>
      <c r="Y158" s="39"/>
      <c r="Z158" s="28"/>
    </row>
    <row r="159" spans="1:26" ht="11.25" customHeight="1" x14ac:dyDescent="0.2">
      <c r="A159" s="90"/>
      <c r="B159" s="90"/>
      <c r="C159" s="39"/>
      <c r="D159" s="91"/>
      <c r="E159" s="39"/>
      <c r="F159" s="39"/>
      <c r="G159" s="39"/>
      <c r="H159" s="39"/>
      <c r="I159" s="39"/>
      <c r="J159" s="39"/>
      <c r="K159" s="39"/>
      <c r="L159" s="39"/>
      <c r="M159" s="39"/>
      <c r="N159" s="39"/>
      <c r="O159" s="39"/>
      <c r="P159" s="39"/>
      <c r="Q159" s="39"/>
      <c r="R159" s="39"/>
      <c r="S159" s="39"/>
      <c r="T159" s="39"/>
      <c r="U159" s="39"/>
      <c r="V159" s="39"/>
      <c r="W159" s="39"/>
      <c r="X159" s="39"/>
      <c r="Y159" s="39"/>
      <c r="Z159" s="28"/>
    </row>
    <row r="160" spans="1:26" ht="11.25" customHeight="1" x14ac:dyDescent="0.2">
      <c r="A160" s="90"/>
      <c r="B160" s="90"/>
      <c r="C160" s="39"/>
      <c r="D160" s="91"/>
      <c r="E160" s="39"/>
      <c r="F160" s="39"/>
      <c r="G160" s="39"/>
      <c r="H160" s="39"/>
      <c r="I160" s="39"/>
      <c r="J160" s="39"/>
      <c r="K160" s="39"/>
      <c r="L160" s="39"/>
      <c r="M160" s="39"/>
      <c r="N160" s="39"/>
      <c r="O160" s="39"/>
      <c r="P160" s="39"/>
      <c r="Q160" s="39"/>
      <c r="R160" s="39"/>
      <c r="S160" s="39"/>
      <c r="T160" s="39"/>
      <c r="U160" s="39"/>
      <c r="V160" s="39"/>
      <c r="W160" s="39"/>
      <c r="X160" s="39"/>
      <c r="Y160" s="39"/>
      <c r="Z160" s="28"/>
    </row>
    <row r="161" spans="1:26" ht="11.25" customHeight="1" x14ac:dyDescent="0.2">
      <c r="A161" s="90"/>
      <c r="B161" s="90"/>
      <c r="C161" s="39"/>
      <c r="D161" s="91"/>
      <c r="E161" s="39"/>
      <c r="F161" s="39"/>
      <c r="G161" s="39"/>
      <c r="H161" s="39"/>
      <c r="I161" s="39"/>
      <c r="J161" s="39"/>
      <c r="K161" s="39"/>
      <c r="L161" s="39"/>
      <c r="M161" s="39"/>
      <c r="N161" s="39"/>
      <c r="O161" s="39"/>
      <c r="P161" s="39"/>
      <c r="Q161" s="39"/>
      <c r="R161" s="39"/>
      <c r="S161" s="39"/>
      <c r="T161" s="39"/>
      <c r="U161" s="39"/>
      <c r="V161" s="39"/>
      <c r="W161" s="39"/>
      <c r="X161" s="39"/>
      <c r="Y161" s="39"/>
      <c r="Z161" s="28"/>
    </row>
    <row r="162" spans="1:26" ht="11.25" customHeight="1" x14ac:dyDescent="0.2">
      <c r="A162" s="90"/>
      <c r="B162" s="90"/>
      <c r="C162" s="39"/>
      <c r="D162" s="91"/>
      <c r="E162" s="39"/>
      <c r="F162" s="39"/>
      <c r="G162" s="39"/>
      <c r="H162" s="39"/>
      <c r="I162" s="39"/>
      <c r="J162" s="39"/>
      <c r="K162" s="39"/>
      <c r="L162" s="39"/>
      <c r="M162" s="39"/>
      <c r="N162" s="39"/>
      <c r="O162" s="39"/>
      <c r="P162" s="39"/>
      <c r="Q162" s="39"/>
      <c r="R162" s="39"/>
      <c r="S162" s="39"/>
      <c r="T162" s="39"/>
      <c r="U162" s="39"/>
      <c r="V162" s="39"/>
      <c r="W162" s="39"/>
      <c r="X162" s="39"/>
      <c r="Y162" s="39"/>
      <c r="Z162" s="28"/>
    </row>
    <row r="163" spans="1:26" ht="11.25" customHeight="1" x14ac:dyDescent="0.2">
      <c r="A163" s="90"/>
      <c r="B163" s="90"/>
      <c r="C163" s="39"/>
      <c r="D163" s="91"/>
      <c r="E163" s="39"/>
      <c r="F163" s="39"/>
      <c r="G163" s="39"/>
      <c r="H163" s="39"/>
      <c r="I163" s="39"/>
      <c r="J163" s="39"/>
      <c r="K163" s="39"/>
      <c r="L163" s="39"/>
      <c r="M163" s="39"/>
      <c r="N163" s="39"/>
      <c r="O163" s="39"/>
      <c r="P163" s="39"/>
      <c r="Q163" s="39"/>
      <c r="R163" s="39"/>
      <c r="S163" s="39"/>
      <c r="T163" s="39"/>
      <c r="U163" s="39"/>
      <c r="V163" s="39"/>
      <c r="W163" s="39"/>
      <c r="X163" s="39"/>
      <c r="Y163" s="39"/>
      <c r="Z163" s="28"/>
    </row>
    <row r="164" spans="1:26" ht="11.25" customHeight="1" x14ac:dyDescent="0.2">
      <c r="A164" s="90"/>
      <c r="B164" s="90"/>
      <c r="C164" s="39"/>
      <c r="D164" s="91"/>
      <c r="E164" s="39"/>
      <c r="F164" s="39"/>
      <c r="G164" s="39"/>
      <c r="H164" s="39"/>
      <c r="I164" s="39"/>
      <c r="J164" s="39"/>
      <c r="K164" s="39"/>
      <c r="L164" s="39"/>
      <c r="M164" s="39"/>
      <c r="N164" s="39"/>
      <c r="O164" s="39"/>
      <c r="P164" s="39"/>
      <c r="Q164" s="39"/>
      <c r="R164" s="39"/>
      <c r="S164" s="39"/>
      <c r="T164" s="39"/>
      <c r="U164" s="39"/>
      <c r="V164" s="39"/>
      <c r="W164" s="39"/>
      <c r="X164" s="39"/>
      <c r="Y164" s="39"/>
      <c r="Z164" s="28"/>
    </row>
    <row r="165" spans="1:26" ht="11.25" customHeight="1" x14ac:dyDescent="0.2">
      <c r="A165" s="90"/>
      <c r="B165" s="90"/>
      <c r="C165" s="39"/>
      <c r="D165" s="91"/>
      <c r="E165" s="39"/>
      <c r="F165" s="39"/>
      <c r="G165" s="39"/>
      <c r="H165" s="39"/>
      <c r="I165" s="39"/>
      <c r="J165" s="39"/>
      <c r="K165" s="39"/>
      <c r="L165" s="39"/>
      <c r="M165" s="39"/>
      <c r="N165" s="39"/>
      <c r="O165" s="39"/>
      <c r="P165" s="39"/>
      <c r="Q165" s="39"/>
      <c r="R165" s="39"/>
      <c r="S165" s="39"/>
      <c r="T165" s="39"/>
      <c r="U165" s="39"/>
      <c r="V165" s="39"/>
      <c r="W165" s="39"/>
      <c r="X165" s="39"/>
      <c r="Y165" s="39"/>
      <c r="Z165" s="28"/>
    </row>
    <row r="166" spans="1:26" ht="11.25" customHeight="1" x14ac:dyDescent="0.2">
      <c r="A166" s="90"/>
      <c r="B166" s="90"/>
      <c r="C166" s="39"/>
      <c r="D166" s="91"/>
      <c r="E166" s="39"/>
      <c r="F166" s="39"/>
      <c r="G166" s="39"/>
      <c r="H166" s="39"/>
      <c r="I166" s="39"/>
      <c r="J166" s="39"/>
      <c r="K166" s="39"/>
      <c r="L166" s="39"/>
      <c r="M166" s="39"/>
      <c r="N166" s="39"/>
      <c r="O166" s="39"/>
      <c r="P166" s="39"/>
      <c r="Q166" s="39"/>
      <c r="R166" s="39"/>
      <c r="S166" s="39"/>
      <c r="T166" s="39"/>
      <c r="U166" s="39"/>
      <c r="V166" s="39"/>
      <c r="W166" s="39"/>
      <c r="X166" s="39"/>
      <c r="Y166" s="39"/>
      <c r="Z166" s="28"/>
    </row>
    <row r="167" spans="1:26" ht="11.25" customHeight="1" x14ac:dyDescent="0.2">
      <c r="A167" s="90"/>
      <c r="B167" s="90"/>
      <c r="C167" s="39"/>
      <c r="D167" s="91"/>
      <c r="E167" s="39"/>
      <c r="F167" s="39"/>
      <c r="G167" s="39"/>
      <c r="H167" s="39"/>
      <c r="I167" s="39"/>
      <c r="J167" s="39"/>
      <c r="K167" s="39"/>
      <c r="L167" s="39"/>
      <c r="M167" s="39"/>
      <c r="N167" s="39"/>
      <c r="O167" s="39"/>
      <c r="P167" s="39"/>
      <c r="Q167" s="39"/>
      <c r="R167" s="39"/>
      <c r="S167" s="39"/>
      <c r="T167" s="39"/>
      <c r="U167" s="39"/>
      <c r="V167" s="39"/>
      <c r="W167" s="39"/>
      <c r="X167" s="39"/>
      <c r="Y167" s="39"/>
      <c r="Z167" s="28"/>
    </row>
    <row r="168" spans="1:26" ht="11.25" customHeight="1" x14ac:dyDescent="0.2">
      <c r="A168" s="90"/>
      <c r="B168" s="90"/>
      <c r="C168" s="39"/>
      <c r="D168" s="91"/>
      <c r="E168" s="39"/>
      <c r="F168" s="39"/>
      <c r="G168" s="39"/>
      <c r="H168" s="39"/>
      <c r="I168" s="39"/>
      <c r="J168" s="39"/>
      <c r="K168" s="39"/>
      <c r="L168" s="39"/>
      <c r="M168" s="39"/>
      <c r="N168" s="39"/>
      <c r="O168" s="39"/>
      <c r="P168" s="39"/>
      <c r="Q168" s="39"/>
      <c r="R168" s="39"/>
      <c r="S168" s="39"/>
      <c r="T168" s="39"/>
      <c r="U168" s="39"/>
      <c r="V168" s="39"/>
      <c r="W168" s="39"/>
      <c r="X168" s="39"/>
      <c r="Y168" s="39"/>
      <c r="Z168" s="28"/>
    </row>
    <row r="169" spans="1:26" ht="11.25" customHeight="1" x14ac:dyDescent="0.2">
      <c r="A169" s="90"/>
      <c r="B169" s="90"/>
      <c r="C169" s="39"/>
      <c r="D169" s="91"/>
      <c r="E169" s="39"/>
      <c r="F169" s="39"/>
      <c r="G169" s="39"/>
      <c r="H169" s="39"/>
      <c r="I169" s="39"/>
      <c r="J169" s="39"/>
      <c r="K169" s="39"/>
      <c r="L169" s="39"/>
      <c r="M169" s="39"/>
      <c r="N169" s="39"/>
      <c r="O169" s="39"/>
      <c r="P169" s="39"/>
      <c r="Q169" s="39"/>
      <c r="R169" s="39"/>
      <c r="S169" s="39"/>
      <c r="T169" s="39"/>
      <c r="U169" s="39"/>
      <c r="V169" s="39"/>
      <c r="W169" s="39"/>
      <c r="X169" s="39"/>
      <c r="Y169" s="39"/>
      <c r="Z169" s="28"/>
    </row>
    <row r="170" spans="1:26" ht="11.25" customHeight="1" x14ac:dyDescent="0.2">
      <c r="A170" s="90"/>
      <c r="B170" s="90"/>
      <c r="C170" s="39"/>
      <c r="D170" s="91"/>
      <c r="E170" s="39"/>
      <c r="F170" s="39"/>
      <c r="G170" s="39"/>
      <c r="H170" s="39"/>
      <c r="I170" s="39"/>
      <c r="J170" s="39"/>
      <c r="K170" s="39"/>
      <c r="L170" s="39"/>
      <c r="M170" s="39"/>
      <c r="N170" s="39"/>
      <c r="O170" s="39"/>
      <c r="P170" s="39"/>
      <c r="Q170" s="39"/>
      <c r="R170" s="39"/>
      <c r="S170" s="39"/>
      <c r="T170" s="39"/>
      <c r="U170" s="39"/>
      <c r="V170" s="39"/>
      <c r="W170" s="39"/>
      <c r="X170" s="39"/>
      <c r="Y170" s="39"/>
      <c r="Z170" s="28"/>
    </row>
    <row r="171" spans="1:26" ht="11.25" customHeight="1" x14ac:dyDescent="0.2">
      <c r="A171" s="90"/>
      <c r="B171" s="90"/>
      <c r="C171" s="39"/>
      <c r="D171" s="91"/>
      <c r="E171" s="39"/>
      <c r="F171" s="39"/>
      <c r="G171" s="39"/>
      <c r="H171" s="39"/>
      <c r="I171" s="39"/>
      <c r="J171" s="39"/>
      <c r="K171" s="39"/>
      <c r="L171" s="39"/>
      <c r="M171" s="39"/>
      <c r="N171" s="39"/>
      <c r="O171" s="39"/>
      <c r="P171" s="39"/>
      <c r="Q171" s="39"/>
      <c r="R171" s="39"/>
      <c r="S171" s="39"/>
      <c r="T171" s="39"/>
      <c r="U171" s="39"/>
      <c r="V171" s="39"/>
      <c r="W171" s="39"/>
      <c r="X171" s="39"/>
      <c r="Y171" s="39"/>
      <c r="Z171" s="28"/>
    </row>
    <row r="172" spans="1:26" ht="11.25" customHeight="1" x14ac:dyDescent="0.2">
      <c r="A172" s="90"/>
      <c r="B172" s="90"/>
      <c r="C172" s="39"/>
      <c r="D172" s="91"/>
      <c r="E172" s="39"/>
      <c r="F172" s="39"/>
      <c r="G172" s="39"/>
      <c r="H172" s="39"/>
      <c r="I172" s="39"/>
      <c r="J172" s="39"/>
      <c r="K172" s="39"/>
      <c r="L172" s="39"/>
      <c r="M172" s="39"/>
      <c r="N172" s="39"/>
      <c r="O172" s="39"/>
      <c r="P172" s="39"/>
      <c r="Q172" s="39"/>
      <c r="R172" s="39"/>
      <c r="S172" s="39"/>
      <c r="T172" s="39"/>
      <c r="U172" s="39"/>
      <c r="V172" s="39"/>
      <c r="W172" s="39"/>
      <c r="X172" s="39"/>
      <c r="Y172" s="39"/>
      <c r="Z172" s="28"/>
    </row>
    <row r="173" spans="1:26" ht="11.25" customHeight="1" x14ac:dyDescent="0.2">
      <c r="A173" s="90"/>
      <c r="B173" s="90"/>
      <c r="C173" s="39"/>
      <c r="D173" s="91"/>
      <c r="E173" s="39"/>
      <c r="F173" s="39"/>
      <c r="G173" s="39"/>
      <c r="H173" s="39"/>
      <c r="I173" s="39"/>
      <c r="J173" s="39"/>
      <c r="K173" s="39"/>
      <c r="L173" s="39"/>
      <c r="M173" s="39"/>
      <c r="N173" s="39"/>
      <c r="O173" s="39"/>
      <c r="P173" s="39"/>
      <c r="Q173" s="39"/>
      <c r="R173" s="39"/>
      <c r="S173" s="39"/>
      <c r="T173" s="39"/>
      <c r="U173" s="39"/>
      <c r="V173" s="39"/>
      <c r="W173" s="39"/>
      <c r="X173" s="39"/>
      <c r="Y173" s="39"/>
      <c r="Z173" s="28"/>
    </row>
    <row r="174" spans="1:26" ht="11.25" customHeight="1" x14ac:dyDescent="0.2">
      <c r="A174" s="90"/>
      <c r="B174" s="90"/>
      <c r="C174" s="39"/>
      <c r="D174" s="91"/>
      <c r="E174" s="39"/>
      <c r="F174" s="39"/>
      <c r="G174" s="39"/>
      <c r="H174" s="39"/>
      <c r="I174" s="39"/>
      <c r="J174" s="39"/>
      <c r="K174" s="39"/>
      <c r="L174" s="39"/>
      <c r="M174" s="39"/>
      <c r="N174" s="39"/>
      <c r="O174" s="39"/>
      <c r="P174" s="39"/>
      <c r="Q174" s="39"/>
      <c r="R174" s="39"/>
      <c r="S174" s="39"/>
      <c r="T174" s="39"/>
      <c r="U174" s="39"/>
      <c r="V174" s="39"/>
      <c r="W174" s="39"/>
      <c r="X174" s="39"/>
      <c r="Y174" s="39"/>
      <c r="Z174" s="28"/>
    </row>
    <row r="175" spans="1:26" ht="11.25" customHeight="1" x14ac:dyDescent="0.2">
      <c r="A175" s="90"/>
      <c r="B175" s="90"/>
      <c r="C175" s="39"/>
      <c r="D175" s="91"/>
      <c r="E175" s="39"/>
      <c r="F175" s="39"/>
      <c r="G175" s="39"/>
      <c r="H175" s="39"/>
      <c r="I175" s="39"/>
      <c r="J175" s="39"/>
      <c r="K175" s="39"/>
      <c r="L175" s="39"/>
      <c r="M175" s="39"/>
      <c r="N175" s="39"/>
      <c r="O175" s="39"/>
      <c r="P175" s="39"/>
      <c r="Q175" s="39"/>
      <c r="R175" s="39"/>
      <c r="S175" s="39"/>
      <c r="T175" s="39"/>
      <c r="U175" s="39"/>
      <c r="V175" s="39"/>
      <c r="W175" s="39"/>
      <c r="X175" s="39"/>
      <c r="Y175" s="39"/>
      <c r="Z175" s="28"/>
    </row>
    <row r="176" spans="1:26" ht="11.25" customHeight="1" x14ac:dyDescent="0.2">
      <c r="A176" s="90"/>
      <c r="B176" s="90"/>
      <c r="C176" s="39"/>
      <c r="D176" s="91"/>
      <c r="E176" s="39"/>
      <c r="F176" s="39"/>
      <c r="G176" s="39"/>
      <c r="H176" s="39"/>
      <c r="I176" s="39"/>
      <c r="J176" s="39"/>
      <c r="K176" s="39"/>
      <c r="L176" s="39"/>
      <c r="M176" s="39"/>
      <c r="N176" s="39"/>
      <c r="O176" s="39"/>
      <c r="P176" s="39"/>
      <c r="Q176" s="39"/>
      <c r="R176" s="39"/>
      <c r="S176" s="39"/>
      <c r="T176" s="39"/>
      <c r="U176" s="39"/>
      <c r="V176" s="39"/>
      <c r="W176" s="39"/>
      <c r="X176" s="39"/>
      <c r="Y176" s="39"/>
      <c r="Z176" s="28"/>
    </row>
    <row r="177" spans="1:26" ht="11.25" customHeight="1" x14ac:dyDescent="0.2">
      <c r="A177" s="90"/>
      <c r="B177" s="90"/>
      <c r="C177" s="39"/>
      <c r="D177" s="91"/>
      <c r="E177" s="39"/>
      <c r="F177" s="39"/>
      <c r="G177" s="39"/>
      <c r="H177" s="39"/>
      <c r="I177" s="39"/>
      <c r="J177" s="39"/>
      <c r="K177" s="39"/>
      <c r="L177" s="39"/>
      <c r="M177" s="39"/>
      <c r="N177" s="39"/>
      <c r="O177" s="39"/>
      <c r="P177" s="39"/>
      <c r="Q177" s="39"/>
      <c r="R177" s="39"/>
      <c r="S177" s="39"/>
      <c r="T177" s="39"/>
      <c r="U177" s="39"/>
      <c r="V177" s="39"/>
      <c r="W177" s="39"/>
      <c r="X177" s="39"/>
      <c r="Y177" s="39"/>
      <c r="Z177" s="28"/>
    </row>
    <row r="178" spans="1:26" ht="11.25" customHeight="1" x14ac:dyDescent="0.2">
      <c r="A178" s="90"/>
      <c r="B178" s="90"/>
      <c r="C178" s="39"/>
      <c r="D178" s="91"/>
      <c r="E178" s="39"/>
      <c r="F178" s="39"/>
      <c r="G178" s="39"/>
      <c r="H178" s="39"/>
      <c r="I178" s="39"/>
      <c r="J178" s="39"/>
      <c r="K178" s="39"/>
      <c r="L178" s="39"/>
      <c r="M178" s="39"/>
      <c r="N178" s="39"/>
      <c r="O178" s="39"/>
      <c r="P178" s="39"/>
      <c r="Q178" s="39"/>
      <c r="R178" s="39"/>
      <c r="S178" s="39"/>
      <c r="T178" s="39"/>
      <c r="U178" s="39"/>
      <c r="V178" s="39"/>
      <c r="W178" s="39"/>
      <c r="X178" s="39"/>
      <c r="Y178" s="39"/>
      <c r="Z178" s="28"/>
    </row>
    <row r="179" spans="1:26" ht="11.25" customHeight="1" x14ac:dyDescent="0.2">
      <c r="A179" s="90"/>
      <c r="B179" s="90"/>
      <c r="C179" s="39"/>
      <c r="D179" s="91"/>
      <c r="E179" s="39"/>
      <c r="F179" s="39"/>
      <c r="G179" s="39"/>
      <c r="H179" s="39"/>
      <c r="I179" s="39"/>
      <c r="J179" s="39"/>
      <c r="K179" s="39"/>
      <c r="L179" s="39"/>
      <c r="M179" s="39"/>
      <c r="N179" s="39"/>
      <c r="O179" s="39"/>
      <c r="P179" s="39"/>
      <c r="Q179" s="39"/>
      <c r="R179" s="39"/>
      <c r="S179" s="39"/>
      <c r="T179" s="39"/>
      <c r="U179" s="39"/>
      <c r="V179" s="39"/>
      <c r="W179" s="39"/>
      <c r="X179" s="39"/>
      <c r="Y179" s="39"/>
      <c r="Z179" s="28"/>
    </row>
    <row r="180" spans="1:26" ht="11.25" customHeight="1" x14ac:dyDescent="0.2">
      <c r="A180" s="90"/>
      <c r="B180" s="90"/>
      <c r="C180" s="39"/>
      <c r="D180" s="91"/>
      <c r="E180" s="39"/>
      <c r="F180" s="39"/>
      <c r="G180" s="39"/>
      <c r="H180" s="39"/>
      <c r="I180" s="39"/>
      <c r="J180" s="39"/>
      <c r="K180" s="39"/>
      <c r="L180" s="39"/>
      <c r="M180" s="39"/>
      <c r="N180" s="39"/>
      <c r="O180" s="39"/>
      <c r="P180" s="39"/>
      <c r="Q180" s="39"/>
      <c r="R180" s="39"/>
      <c r="S180" s="39"/>
      <c r="T180" s="39"/>
      <c r="U180" s="39"/>
      <c r="V180" s="39"/>
      <c r="W180" s="39"/>
      <c r="X180" s="39"/>
      <c r="Y180" s="39"/>
      <c r="Z180" s="28"/>
    </row>
    <row r="181" spans="1:26" ht="11.25" customHeight="1" x14ac:dyDescent="0.2">
      <c r="A181" s="90"/>
      <c r="B181" s="90"/>
      <c r="C181" s="39"/>
      <c r="D181" s="91"/>
      <c r="E181" s="39"/>
      <c r="F181" s="39"/>
      <c r="G181" s="39"/>
      <c r="H181" s="39"/>
      <c r="I181" s="39"/>
      <c r="J181" s="39"/>
      <c r="K181" s="39"/>
      <c r="L181" s="39"/>
      <c r="M181" s="39"/>
      <c r="N181" s="39"/>
      <c r="O181" s="39"/>
      <c r="P181" s="39"/>
      <c r="Q181" s="39"/>
      <c r="R181" s="39"/>
      <c r="S181" s="39"/>
      <c r="T181" s="39"/>
      <c r="U181" s="39"/>
      <c r="V181" s="39"/>
      <c r="W181" s="39"/>
      <c r="X181" s="39"/>
      <c r="Y181" s="39"/>
      <c r="Z181" s="28"/>
    </row>
    <row r="182" spans="1:26" ht="11.25" customHeight="1" x14ac:dyDescent="0.2">
      <c r="A182" s="90"/>
      <c r="B182" s="90"/>
      <c r="C182" s="39"/>
      <c r="D182" s="91"/>
      <c r="E182" s="39"/>
      <c r="F182" s="39"/>
      <c r="G182" s="39"/>
      <c r="H182" s="39"/>
      <c r="I182" s="39"/>
      <c r="J182" s="39"/>
      <c r="K182" s="39"/>
      <c r="L182" s="39"/>
      <c r="M182" s="39"/>
      <c r="N182" s="39"/>
      <c r="O182" s="39"/>
      <c r="P182" s="39"/>
      <c r="Q182" s="39"/>
      <c r="R182" s="39"/>
      <c r="S182" s="39"/>
      <c r="T182" s="39"/>
      <c r="U182" s="39"/>
      <c r="V182" s="39"/>
      <c r="W182" s="39"/>
      <c r="X182" s="39"/>
      <c r="Y182" s="39"/>
      <c r="Z182" s="28"/>
    </row>
    <row r="183" spans="1:26" ht="11.25" customHeight="1" x14ac:dyDescent="0.2">
      <c r="A183" s="90"/>
      <c r="B183" s="90"/>
      <c r="C183" s="39"/>
      <c r="D183" s="91"/>
      <c r="E183" s="39"/>
      <c r="F183" s="39"/>
      <c r="G183" s="39"/>
      <c r="H183" s="39"/>
      <c r="I183" s="39"/>
      <c r="J183" s="39"/>
      <c r="K183" s="39"/>
      <c r="L183" s="39"/>
      <c r="M183" s="39"/>
      <c r="N183" s="39"/>
      <c r="O183" s="39"/>
      <c r="P183" s="39"/>
      <c r="Q183" s="39"/>
      <c r="R183" s="39"/>
      <c r="S183" s="39"/>
      <c r="T183" s="39"/>
      <c r="U183" s="39"/>
      <c r="V183" s="39"/>
      <c r="W183" s="39"/>
      <c r="X183" s="39"/>
      <c r="Y183" s="39"/>
      <c r="Z183" s="28"/>
    </row>
    <row r="184" spans="1:26" ht="11.25" customHeight="1" x14ac:dyDescent="0.2">
      <c r="A184" s="90"/>
      <c r="B184" s="90"/>
      <c r="C184" s="39"/>
      <c r="D184" s="91"/>
      <c r="E184" s="39"/>
      <c r="F184" s="39"/>
      <c r="G184" s="39"/>
      <c r="H184" s="39"/>
      <c r="I184" s="39"/>
      <c r="J184" s="39"/>
      <c r="K184" s="39"/>
      <c r="L184" s="39"/>
      <c r="M184" s="39"/>
      <c r="N184" s="39"/>
      <c r="O184" s="39"/>
      <c r="P184" s="39"/>
      <c r="Q184" s="39"/>
      <c r="R184" s="39"/>
      <c r="S184" s="39"/>
      <c r="T184" s="39"/>
      <c r="U184" s="39"/>
      <c r="V184" s="39"/>
      <c r="W184" s="39"/>
      <c r="X184" s="39"/>
      <c r="Y184" s="39"/>
      <c r="Z184" s="28"/>
    </row>
    <row r="185" spans="1:26" ht="11.25" customHeight="1" x14ac:dyDescent="0.2">
      <c r="A185" s="90"/>
      <c r="B185" s="90"/>
      <c r="C185" s="39"/>
      <c r="D185" s="91"/>
      <c r="E185" s="39"/>
      <c r="F185" s="39"/>
      <c r="G185" s="39"/>
      <c r="H185" s="39"/>
      <c r="I185" s="39"/>
      <c r="J185" s="39"/>
      <c r="K185" s="39"/>
      <c r="L185" s="39"/>
      <c r="M185" s="39"/>
      <c r="N185" s="39"/>
      <c r="O185" s="39"/>
      <c r="P185" s="39"/>
      <c r="Q185" s="39"/>
      <c r="R185" s="39"/>
      <c r="S185" s="39"/>
      <c r="T185" s="39"/>
      <c r="U185" s="39"/>
      <c r="V185" s="39"/>
      <c r="W185" s="39"/>
      <c r="X185" s="39"/>
      <c r="Y185" s="39"/>
      <c r="Z185" s="28"/>
    </row>
    <row r="186" spans="1:26" ht="11.25" customHeight="1" x14ac:dyDescent="0.2">
      <c r="A186" s="90"/>
      <c r="B186" s="90"/>
      <c r="C186" s="39"/>
      <c r="D186" s="91"/>
      <c r="E186" s="39"/>
      <c r="F186" s="39"/>
      <c r="G186" s="39"/>
      <c r="H186" s="39"/>
      <c r="I186" s="39"/>
      <c r="J186" s="39"/>
      <c r="K186" s="39"/>
      <c r="L186" s="39"/>
      <c r="M186" s="39"/>
      <c r="N186" s="39"/>
      <c r="O186" s="39"/>
      <c r="P186" s="39"/>
      <c r="Q186" s="39"/>
      <c r="R186" s="39"/>
      <c r="S186" s="39"/>
      <c r="T186" s="39"/>
      <c r="U186" s="39"/>
      <c r="V186" s="39"/>
      <c r="W186" s="39"/>
      <c r="X186" s="39"/>
      <c r="Y186" s="39"/>
      <c r="Z186" s="28"/>
    </row>
    <row r="187" spans="1:26" ht="11.25" customHeight="1" x14ac:dyDescent="0.2">
      <c r="A187" s="90"/>
      <c r="B187" s="90"/>
      <c r="C187" s="39"/>
      <c r="D187" s="91"/>
      <c r="E187" s="39"/>
      <c r="F187" s="39"/>
      <c r="G187" s="39"/>
      <c r="H187" s="39"/>
      <c r="I187" s="39"/>
      <c r="J187" s="39"/>
      <c r="K187" s="39"/>
      <c r="L187" s="39"/>
      <c r="M187" s="39"/>
      <c r="N187" s="39"/>
      <c r="O187" s="39"/>
      <c r="P187" s="39"/>
      <c r="Q187" s="39"/>
      <c r="R187" s="39"/>
      <c r="S187" s="39"/>
      <c r="T187" s="39"/>
      <c r="U187" s="39"/>
      <c r="V187" s="39"/>
      <c r="W187" s="39"/>
      <c r="X187" s="39"/>
      <c r="Y187" s="39"/>
      <c r="Z187" s="28"/>
    </row>
    <row r="188" spans="1:26" ht="11.25" customHeight="1" x14ac:dyDescent="0.2">
      <c r="A188" s="90"/>
      <c r="B188" s="90"/>
      <c r="C188" s="39"/>
      <c r="D188" s="91"/>
      <c r="E188" s="39"/>
      <c r="F188" s="39"/>
      <c r="G188" s="39"/>
      <c r="H188" s="39"/>
      <c r="I188" s="39"/>
      <c r="J188" s="39"/>
      <c r="K188" s="39"/>
      <c r="L188" s="39"/>
      <c r="M188" s="39"/>
      <c r="N188" s="39"/>
      <c r="O188" s="39"/>
      <c r="P188" s="39"/>
      <c r="Q188" s="39"/>
      <c r="R188" s="39"/>
      <c r="S188" s="39"/>
      <c r="T188" s="39"/>
      <c r="U188" s="39"/>
      <c r="V188" s="39"/>
      <c r="W188" s="39"/>
      <c r="X188" s="39"/>
      <c r="Y188" s="39"/>
      <c r="Z188" s="28"/>
    </row>
    <row r="189" spans="1:26" ht="11.25" customHeight="1" x14ac:dyDescent="0.2">
      <c r="A189" s="90"/>
      <c r="B189" s="90"/>
      <c r="C189" s="39"/>
      <c r="D189" s="91"/>
      <c r="E189" s="39"/>
      <c r="F189" s="39"/>
      <c r="G189" s="39"/>
      <c r="H189" s="39"/>
      <c r="I189" s="39"/>
      <c r="J189" s="39"/>
      <c r="K189" s="39"/>
      <c r="L189" s="39"/>
      <c r="M189" s="39"/>
      <c r="N189" s="39"/>
      <c r="O189" s="39"/>
      <c r="P189" s="39"/>
      <c r="Q189" s="39"/>
      <c r="R189" s="39"/>
      <c r="S189" s="39"/>
      <c r="T189" s="39"/>
      <c r="U189" s="39"/>
      <c r="V189" s="39"/>
      <c r="W189" s="39"/>
      <c r="X189" s="39"/>
      <c r="Y189" s="39"/>
      <c r="Z189" s="28"/>
    </row>
    <row r="190" spans="1:26" ht="11.25" customHeight="1" x14ac:dyDescent="0.2">
      <c r="A190" s="90"/>
      <c r="B190" s="90"/>
      <c r="C190" s="39"/>
      <c r="D190" s="91"/>
      <c r="E190" s="39"/>
      <c r="F190" s="39"/>
      <c r="G190" s="39"/>
      <c r="H190" s="39"/>
      <c r="I190" s="39"/>
      <c r="J190" s="39"/>
      <c r="K190" s="39"/>
      <c r="L190" s="39"/>
      <c r="M190" s="39"/>
      <c r="N190" s="39"/>
      <c r="O190" s="39"/>
      <c r="P190" s="39"/>
      <c r="Q190" s="39"/>
      <c r="R190" s="39"/>
      <c r="S190" s="39"/>
      <c r="T190" s="39"/>
      <c r="U190" s="39"/>
      <c r="V190" s="39"/>
      <c r="W190" s="39"/>
      <c r="X190" s="39"/>
      <c r="Y190" s="39"/>
      <c r="Z190" s="28"/>
    </row>
    <row r="191" spans="1:26" ht="11.25" customHeight="1" x14ac:dyDescent="0.2">
      <c r="A191" s="90"/>
      <c r="B191" s="90"/>
      <c r="C191" s="39"/>
      <c r="D191" s="91"/>
      <c r="E191" s="39"/>
      <c r="F191" s="39"/>
      <c r="G191" s="39"/>
      <c r="H191" s="39"/>
      <c r="I191" s="39"/>
      <c r="J191" s="39"/>
      <c r="K191" s="39"/>
      <c r="L191" s="39"/>
      <c r="M191" s="39"/>
      <c r="N191" s="39"/>
      <c r="O191" s="39"/>
      <c r="P191" s="39"/>
      <c r="Q191" s="39"/>
      <c r="R191" s="39"/>
      <c r="S191" s="39"/>
      <c r="T191" s="39"/>
      <c r="U191" s="39"/>
      <c r="V191" s="39"/>
      <c r="W191" s="39"/>
      <c r="X191" s="39"/>
      <c r="Y191" s="39"/>
      <c r="Z191" s="28"/>
    </row>
    <row r="192" spans="1:26" ht="11.25" customHeight="1" x14ac:dyDescent="0.2">
      <c r="A192" s="90"/>
      <c r="B192" s="90"/>
      <c r="C192" s="39"/>
      <c r="D192" s="91"/>
      <c r="E192" s="39"/>
      <c r="F192" s="39"/>
      <c r="G192" s="39"/>
      <c r="H192" s="39"/>
      <c r="I192" s="39"/>
      <c r="J192" s="39"/>
      <c r="K192" s="39"/>
      <c r="L192" s="39"/>
      <c r="M192" s="39"/>
      <c r="N192" s="39"/>
      <c r="O192" s="39"/>
      <c r="P192" s="39"/>
      <c r="Q192" s="39"/>
      <c r="R192" s="39"/>
      <c r="S192" s="39"/>
      <c r="T192" s="39"/>
      <c r="U192" s="39"/>
      <c r="V192" s="39"/>
      <c r="W192" s="39"/>
      <c r="X192" s="39"/>
      <c r="Y192" s="39"/>
      <c r="Z192" s="28"/>
    </row>
    <row r="193" spans="1:26" ht="11.25" customHeight="1" x14ac:dyDescent="0.2">
      <c r="A193" s="90"/>
      <c r="B193" s="90"/>
      <c r="C193" s="39"/>
      <c r="D193" s="91"/>
      <c r="E193" s="39"/>
      <c r="F193" s="39"/>
      <c r="G193" s="39"/>
      <c r="H193" s="39"/>
      <c r="I193" s="39"/>
      <c r="J193" s="39"/>
      <c r="K193" s="39"/>
      <c r="L193" s="39"/>
      <c r="M193" s="39"/>
      <c r="N193" s="39"/>
      <c r="O193" s="39"/>
      <c r="P193" s="39"/>
      <c r="Q193" s="39"/>
      <c r="R193" s="39"/>
      <c r="S193" s="39"/>
      <c r="T193" s="39"/>
      <c r="U193" s="39"/>
      <c r="V193" s="39"/>
      <c r="W193" s="39"/>
      <c r="X193" s="39"/>
      <c r="Y193" s="39"/>
      <c r="Z193" s="28"/>
    </row>
    <row r="194" spans="1:26" ht="11.25" customHeight="1" x14ac:dyDescent="0.2">
      <c r="A194" s="90"/>
      <c r="B194" s="90"/>
      <c r="C194" s="39"/>
      <c r="D194" s="91"/>
      <c r="E194" s="39"/>
      <c r="F194" s="39"/>
      <c r="G194" s="39"/>
      <c r="H194" s="39"/>
      <c r="I194" s="39"/>
      <c r="J194" s="39"/>
      <c r="K194" s="39"/>
      <c r="L194" s="39"/>
      <c r="M194" s="39"/>
      <c r="N194" s="39"/>
      <c r="O194" s="39"/>
      <c r="P194" s="39"/>
      <c r="Q194" s="39"/>
      <c r="R194" s="39"/>
      <c r="S194" s="39"/>
      <c r="T194" s="39"/>
      <c r="U194" s="39"/>
      <c r="V194" s="39"/>
      <c r="W194" s="39"/>
      <c r="X194" s="39"/>
      <c r="Y194" s="39"/>
      <c r="Z194" s="28"/>
    </row>
    <row r="195" spans="1:26" ht="11.25" customHeight="1" x14ac:dyDescent="0.2">
      <c r="A195" s="90"/>
      <c r="B195" s="90"/>
      <c r="C195" s="39"/>
      <c r="D195" s="91"/>
      <c r="E195" s="39"/>
      <c r="F195" s="39"/>
      <c r="G195" s="39"/>
      <c r="H195" s="39"/>
      <c r="I195" s="39"/>
      <c r="J195" s="39"/>
      <c r="K195" s="39"/>
      <c r="L195" s="39"/>
      <c r="M195" s="39"/>
      <c r="N195" s="39"/>
      <c r="O195" s="39"/>
      <c r="P195" s="39"/>
      <c r="Q195" s="39"/>
      <c r="R195" s="39"/>
      <c r="S195" s="39"/>
      <c r="T195" s="39"/>
      <c r="U195" s="39"/>
      <c r="V195" s="39"/>
      <c r="W195" s="39"/>
      <c r="X195" s="39"/>
      <c r="Y195" s="39"/>
      <c r="Z195" s="28"/>
    </row>
    <row r="196" spans="1:26" ht="15.75" customHeight="1" x14ac:dyDescent="0.2"/>
    <row r="197" spans="1:26" ht="15.75" customHeight="1" x14ac:dyDescent="0.2"/>
    <row r="198" spans="1:26" ht="15.75" customHeight="1" x14ac:dyDescent="0.2"/>
    <row r="199" spans="1:26" ht="15.75" customHeight="1" x14ac:dyDescent="0.2"/>
    <row r="200" spans="1:26" ht="15.75" customHeight="1" x14ac:dyDescent="0.2"/>
    <row r="201" spans="1:26" ht="15.75" customHeight="1" x14ac:dyDescent="0.2"/>
    <row r="202" spans="1:26" ht="15.75" customHeight="1" x14ac:dyDescent="0.2"/>
    <row r="203" spans="1:26" ht="15.75" customHeight="1" x14ac:dyDescent="0.2"/>
    <row r="204" spans="1:26" ht="15.75" customHeight="1" x14ac:dyDescent="0.2"/>
    <row r="205" spans="1:26" ht="15.75" customHeight="1" x14ac:dyDescent="0.2"/>
    <row r="206" spans="1:26" ht="15.75" customHeight="1" x14ac:dyDescent="0.2"/>
    <row r="207" spans="1:26" ht="15.75" customHeight="1" x14ac:dyDescent="0.2"/>
    <row r="208" spans="1:26"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sheetData>
  <mergeCells count="16">
    <mergeCell ref="A5:C5"/>
    <mergeCell ref="A6:C6"/>
    <mergeCell ref="C29:F29"/>
    <mergeCell ref="C38:F38"/>
    <mergeCell ref="A7:C7"/>
    <mergeCell ref="A8:C8"/>
    <mergeCell ref="C9:F9"/>
    <mergeCell ref="C10:G10"/>
    <mergeCell ref="C20:F20"/>
    <mergeCell ref="C21:G21"/>
    <mergeCell ref="C30:G30"/>
    <mergeCell ref="A1:G1"/>
    <mergeCell ref="C2:D2"/>
    <mergeCell ref="F2:G2"/>
    <mergeCell ref="C3:G3"/>
    <mergeCell ref="A4:C4"/>
  </mergeCells>
  <pageMargins left="0.70866141732283472" right="0.70866141732283472" top="0.74803149606299213" bottom="0.74803149606299213" header="0" footer="0"/>
  <pageSetup paperSize="9" scale="34" fitToHeight="0" orientation="landscape" r:id="rId1"/>
  <headerFooter>
    <oddFooter>&amp;RPÁGINA &amp;P DE</oddFooter>
  </headerFooter>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pageSetUpPr fitToPage="1"/>
  </sheetPr>
  <dimension ref="A1:Z1000"/>
  <sheetViews>
    <sheetView showGridLines="0" workbookViewId="0">
      <selection activeCell="A3" sqref="A3:G24"/>
    </sheetView>
  </sheetViews>
  <sheetFormatPr defaultColWidth="12.5703125" defaultRowHeight="15" customHeight="1" outlineLevelRow="1" x14ac:dyDescent="0.2"/>
  <cols>
    <col min="1" max="1" width="13.85546875" customWidth="1"/>
    <col min="2" max="2" width="20.140625" customWidth="1"/>
    <col min="3" max="3" width="88.28515625" customWidth="1"/>
    <col min="4" max="4" width="6.42578125" customWidth="1"/>
    <col min="5" max="5" width="10.5703125" customWidth="1"/>
    <col min="6" max="6" width="10.28515625" customWidth="1"/>
    <col min="7" max="7" width="9.42578125" customWidth="1"/>
    <col min="8" max="8" width="2.85546875" customWidth="1"/>
    <col min="9" max="25" width="8" customWidth="1"/>
    <col min="26" max="26" width="14.42578125" customWidth="1"/>
  </cols>
  <sheetData>
    <row r="1" spans="1:26" ht="12.75" customHeight="1" x14ac:dyDescent="0.2">
      <c r="A1" s="396" t="s">
        <v>131</v>
      </c>
      <c r="B1" s="384"/>
      <c r="C1" s="384"/>
      <c r="D1" s="384"/>
      <c r="E1" s="384"/>
      <c r="F1" s="384"/>
      <c r="G1" s="385"/>
      <c r="H1" s="169"/>
      <c r="I1" s="140"/>
      <c r="J1" s="140"/>
      <c r="K1" s="140"/>
      <c r="L1" s="140"/>
      <c r="M1" s="140"/>
      <c r="N1" s="140"/>
      <c r="O1" s="140"/>
      <c r="P1" s="140"/>
      <c r="Q1" s="140"/>
      <c r="R1" s="140"/>
      <c r="S1" s="140"/>
      <c r="T1" s="140"/>
      <c r="U1" s="140"/>
      <c r="V1" s="140"/>
      <c r="W1" s="140"/>
      <c r="X1" s="140"/>
      <c r="Y1" s="140"/>
      <c r="Z1" s="66"/>
    </row>
    <row r="2" spans="1:26" ht="12.75" customHeight="1" x14ac:dyDescent="0.2">
      <c r="A2" s="94"/>
      <c r="B2" s="95"/>
      <c r="C2" s="418" t="str">
        <f>Resumo!$A$5</f>
        <v>DATA-BASE: SINAPI 05/2024, SABESP 05/2024 ( L.S.: 88,52% | B.D.I.: 26,98%),  Ata de Registro nº84/2024, cotação de mercado</v>
      </c>
      <c r="D2" s="372"/>
      <c r="E2" s="93"/>
      <c r="F2" s="419"/>
      <c r="G2" s="387"/>
      <c r="H2" s="93"/>
      <c r="I2" s="96"/>
      <c r="J2" s="93"/>
      <c r="K2" s="93"/>
      <c r="L2" s="93"/>
      <c r="M2" s="93"/>
      <c r="N2" s="93"/>
      <c r="O2" s="93"/>
      <c r="P2" s="93"/>
      <c r="Q2" s="93"/>
      <c r="R2" s="93"/>
      <c r="S2" s="93"/>
      <c r="T2" s="93"/>
      <c r="U2" s="93"/>
      <c r="V2" s="93"/>
      <c r="W2" s="93"/>
      <c r="X2" s="93"/>
      <c r="Y2" s="93"/>
      <c r="Z2" s="66"/>
    </row>
    <row r="3" spans="1:26" ht="12.75" customHeight="1" x14ac:dyDescent="0.2">
      <c r="A3" s="97" t="s">
        <v>258</v>
      </c>
      <c r="B3" s="98"/>
      <c r="C3" s="420" t="s">
        <v>259</v>
      </c>
      <c r="D3" s="400"/>
      <c r="E3" s="400"/>
      <c r="F3" s="400"/>
      <c r="G3" s="401"/>
      <c r="H3" s="65"/>
      <c r="I3" s="65"/>
      <c r="J3" s="65"/>
      <c r="K3" s="65"/>
      <c r="L3" s="65"/>
      <c r="M3" s="65"/>
      <c r="N3" s="65"/>
      <c r="O3" s="65"/>
      <c r="P3" s="65"/>
      <c r="Q3" s="65"/>
      <c r="R3" s="65"/>
      <c r="S3" s="65"/>
      <c r="T3" s="65"/>
      <c r="U3" s="65"/>
      <c r="V3" s="65"/>
      <c r="W3" s="65"/>
      <c r="X3" s="65"/>
      <c r="Y3" s="65"/>
      <c r="Z3" s="66"/>
    </row>
    <row r="4" spans="1:26" ht="12.75" customHeight="1" x14ac:dyDescent="0.2">
      <c r="A4" s="456" t="s">
        <v>212</v>
      </c>
      <c r="B4" s="403"/>
      <c r="C4" s="404"/>
      <c r="D4" s="120">
        <v>1</v>
      </c>
      <c r="E4" s="345">
        <f>ROUND(I4*(1-$I$2+0.02),2)</f>
        <v>0</v>
      </c>
      <c r="F4" s="101"/>
      <c r="G4" s="102"/>
      <c r="H4" s="99"/>
      <c r="I4" s="99"/>
      <c r="J4" s="99"/>
      <c r="K4" s="99"/>
      <c r="L4" s="99"/>
      <c r="M4" s="99"/>
      <c r="N4" s="99"/>
      <c r="O4" s="99"/>
      <c r="P4" s="99"/>
      <c r="Q4" s="99"/>
      <c r="R4" s="99"/>
      <c r="S4" s="99"/>
      <c r="T4" s="99"/>
      <c r="U4" s="99"/>
      <c r="V4" s="99"/>
      <c r="W4" s="99"/>
      <c r="X4" s="99"/>
      <c r="Y4" s="99"/>
      <c r="Z4" s="66"/>
    </row>
    <row r="5" spans="1:26" ht="12.75" customHeight="1" x14ac:dyDescent="0.2">
      <c r="A5" s="104" t="str">
        <f>$A$3</f>
        <v>3.2.</v>
      </c>
      <c r="B5" s="123" t="s">
        <v>144</v>
      </c>
      <c r="C5" s="416" t="s">
        <v>260</v>
      </c>
      <c r="D5" s="400"/>
      <c r="E5" s="400"/>
      <c r="F5" s="400"/>
      <c r="G5" s="401"/>
      <c r="H5" s="65"/>
      <c r="I5" s="65"/>
      <c r="J5" s="65"/>
      <c r="K5" s="65"/>
      <c r="L5" s="65"/>
      <c r="M5" s="65"/>
      <c r="N5" s="65"/>
      <c r="O5" s="65"/>
      <c r="P5" s="65"/>
      <c r="Q5" s="65"/>
      <c r="R5" s="65"/>
      <c r="S5" s="65"/>
      <c r="T5" s="65"/>
      <c r="U5" s="65"/>
      <c r="V5" s="65"/>
      <c r="W5" s="65"/>
      <c r="X5" s="65"/>
      <c r="Y5" s="65"/>
      <c r="Z5" s="66"/>
    </row>
    <row r="6" spans="1:26" ht="12.75" customHeight="1" outlineLevel="1" x14ac:dyDescent="0.2">
      <c r="A6" s="6" t="s">
        <v>1</v>
      </c>
      <c r="B6" s="6" t="s">
        <v>2</v>
      </c>
      <c r="C6" s="7" t="s">
        <v>3</v>
      </c>
      <c r="D6" s="8" t="s">
        <v>4</v>
      </c>
      <c r="E6" s="8">
        <f>ROUND(I6*(1-$I$2+0.02),2)</f>
        <v>0</v>
      </c>
      <c r="F6" s="47" t="s">
        <v>7</v>
      </c>
      <c r="G6" s="8" t="s">
        <v>147</v>
      </c>
      <c r="H6" s="65"/>
      <c r="I6" s="65"/>
      <c r="J6" s="65"/>
      <c r="K6" s="65"/>
      <c r="L6" s="65"/>
      <c r="M6" s="65"/>
      <c r="N6" s="65"/>
      <c r="O6" s="65"/>
      <c r="P6" s="65"/>
      <c r="Q6" s="65"/>
      <c r="R6" s="65"/>
      <c r="S6" s="65"/>
      <c r="T6" s="65"/>
      <c r="U6" s="65"/>
      <c r="V6" s="65"/>
      <c r="W6" s="65"/>
      <c r="X6" s="65"/>
      <c r="Y6" s="65"/>
      <c r="Z6" s="66"/>
    </row>
    <row r="7" spans="1:26" ht="12.75" customHeight="1" outlineLevel="1" x14ac:dyDescent="0.2">
      <c r="A7" s="106">
        <v>1</v>
      </c>
      <c r="B7" s="107"/>
      <c r="C7" s="174" t="s">
        <v>261</v>
      </c>
      <c r="D7" s="109"/>
      <c r="E7" s="110"/>
      <c r="F7" s="64"/>
      <c r="G7" s="64"/>
      <c r="H7" s="65"/>
      <c r="I7" s="65"/>
      <c r="J7" s="65"/>
      <c r="K7" s="65"/>
      <c r="L7" s="65"/>
      <c r="M7" s="65"/>
      <c r="N7" s="65"/>
      <c r="O7" s="65"/>
      <c r="P7" s="65"/>
      <c r="Q7" s="65"/>
      <c r="R7" s="65"/>
      <c r="S7" s="65"/>
      <c r="T7" s="65"/>
      <c r="U7" s="65"/>
      <c r="V7" s="65"/>
      <c r="W7" s="65"/>
      <c r="X7" s="65"/>
      <c r="Y7" s="65"/>
      <c r="Z7" s="66"/>
    </row>
    <row r="8" spans="1:26" ht="12.75" customHeight="1" outlineLevel="1" x14ac:dyDescent="0.2">
      <c r="A8" s="112">
        <v>70180004</v>
      </c>
      <c r="B8" s="61" t="str">
        <f>VLOOKUP(A8,Preco.Unitario!$A$4:$G$104,2,FALSE)</f>
        <v>SABESP</v>
      </c>
      <c r="C8" s="67" t="str">
        <f>VLOOKUP(A8,Preco.Unitario!$A$4:$G$104,3,FALSE)</f>
        <v xml:space="preserve">DETECÇÃO ELETROMAGNÉTICA DE PEÇAS DE ÁGUA </v>
      </c>
      <c r="D8" s="62" t="str">
        <f>VLOOKUP(A8,Preco.Unitario!$A$4:$G$104,4,FALSE)</f>
        <v>un</v>
      </c>
      <c r="E8" s="114">
        <f>$D$4</f>
        <v>1</v>
      </c>
      <c r="F8" s="64">
        <f>VLOOKUP(A8,Preco.Unitario!$A$4:$G$104,7,FALSE)</f>
        <v>0</v>
      </c>
      <c r="G8" s="64">
        <f>E8*F8</f>
        <v>0</v>
      </c>
      <c r="H8" s="65"/>
      <c r="I8" s="65"/>
      <c r="J8" s="65"/>
      <c r="K8" s="65"/>
      <c r="L8" s="65"/>
      <c r="M8" s="65"/>
      <c r="N8" s="65"/>
      <c r="O8" s="65"/>
      <c r="P8" s="65"/>
      <c r="Q8" s="65"/>
      <c r="R8" s="65"/>
      <c r="S8" s="65"/>
      <c r="T8" s="65"/>
      <c r="U8" s="65"/>
      <c r="V8" s="65"/>
      <c r="W8" s="65"/>
      <c r="X8" s="65"/>
      <c r="Y8" s="65"/>
      <c r="Z8" s="66"/>
    </row>
    <row r="9" spans="1:26" ht="12.75" customHeight="1" x14ac:dyDescent="0.2">
      <c r="A9" s="180"/>
      <c r="B9" s="181"/>
      <c r="C9" s="447" t="s">
        <v>153</v>
      </c>
      <c r="D9" s="409"/>
      <c r="E9" s="409"/>
      <c r="F9" s="410"/>
      <c r="G9" s="182">
        <f>SUM(G7:G8)</f>
        <v>0</v>
      </c>
      <c r="H9" s="65"/>
      <c r="I9" s="65"/>
      <c r="J9" s="65"/>
      <c r="K9" s="65"/>
      <c r="L9" s="65"/>
      <c r="M9" s="65"/>
      <c r="N9" s="65"/>
      <c r="O9" s="65"/>
      <c r="P9" s="65"/>
      <c r="Q9" s="65"/>
      <c r="R9" s="65"/>
      <c r="S9" s="65"/>
      <c r="T9" s="65"/>
      <c r="U9" s="65"/>
      <c r="V9" s="65"/>
      <c r="W9" s="65"/>
      <c r="X9" s="65"/>
      <c r="Y9" s="65"/>
      <c r="Z9" s="66"/>
    </row>
    <row r="10" spans="1:26" ht="12.75" customHeight="1" x14ac:dyDescent="0.2">
      <c r="A10" s="104" t="str">
        <f>$A$3</f>
        <v>3.2.</v>
      </c>
      <c r="B10" s="123" t="s">
        <v>154</v>
      </c>
      <c r="C10" s="416" t="s">
        <v>262</v>
      </c>
      <c r="D10" s="400"/>
      <c r="E10" s="400"/>
      <c r="F10" s="400"/>
      <c r="G10" s="401"/>
      <c r="H10" s="99"/>
      <c r="I10" s="99"/>
      <c r="J10" s="99"/>
      <c r="K10" s="99"/>
      <c r="L10" s="99"/>
      <c r="M10" s="99"/>
      <c r="N10" s="99"/>
      <c r="O10" s="99"/>
      <c r="P10" s="99"/>
      <c r="Q10" s="99"/>
      <c r="R10" s="99"/>
      <c r="S10" s="99"/>
      <c r="T10" s="99"/>
      <c r="U10" s="99"/>
      <c r="V10" s="99"/>
      <c r="W10" s="99"/>
      <c r="X10" s="99"/>
      <c r="Y10" s="99"/>
      <c r="Z10" s="66"/>
    </row>
    <row r="11" spans="1:26" ht="12.75" customHeight="1" outlineLevel="1" x14ac:dyDescent="0.2">
      <c r="A11" s="6" t="s">
        <v>1</v>
      </c>
      <c r="B11" s="6" t="s">
        <v>2</v>
      </c>
      <c r="C11" s="7" t="s">
        <v>3</v>
      </c>
      <c r="D11" s="8" t="s">
        <v>4</v>
      </c>
      <c r="E11" s="8" t="s">
        <v>146</v>
      </c>
      <c r="F11" s="47" t="s">
        <v>7</v>
      </c>
      <c r="G11" s="8" t="s">
        <v>147</v>
      </c>
      <c r="H11" s="99"/>
      <c r="I11" s="99"/>
      <c r="J11" s="99"/>
      <c r="K11" s="99"/>
      <c r="L11" s="99"/>
      <c r="M11" s="99"/>
      <c r="N11" s="99"/>
      <c r="O11" s="99"/>
      <c r="P11" s="99"/>
      <c r="Q11" s="99"/>
      <c r="R11" s="99"/>
      <c r="S11" s="99"/>
      <c r="T11" s="99"/>
      <c r="U11" s="99"/>
      <c r="V11" s="99"/>
      <c r="W11" s="99"/>
      <c r="X11" s="99"/>
      <c r="Y11" s="99"/>
      <c r="Z11" s="66"/>
    </row>
    <row r="12" spans="1:26" ht="12.75" customHeight="1" outlineLevel="1" x14ac:dyDescent="0.2">
      <c r="A12" s="106">
        <v>1</v>
      </c>
      <c r="B12" s="107"/>
      <c r="C12" s="174" t="s">
        <v>261</v>
      </c>
      <c r="D12" s="109"/>
      <c r="E12" s="110"/>
      <c r="F12" s="64"/>
      <c r="G12" s="64"/>
      <c r="H12" s="99"/>
      <c r="I12" s="99"/>
      <c r="J12" s="99"/>
      <c r="K12" s="99"/>
      <c r="L12" s="99"/>
      <c r="M12" s="99"/>
      <c r="N12" s="99"/>
      <c r="O12" s="99"/>
      <c r="P12" s="99"/>
      <c r="Q12" s="99"/>
      <c r="R12" s="99"/>
      <c r="S12" s="99"/>
      <c r="T12" s="99"/>
      <c r="U12" s="99"/>
      <c r="V12" s="99"/>
      <c r="W12" s="99"/>
      <c r="X12" s="99"/>
      <c r="Y12" s="99"/>
      <c r="Z12" s="66"/>
    </row>
    <row r="13" spans="1:26" ht="18.75" customHeight="1" outlineLevel="1" x14ac:dyDescent="0.2">
      <c r="A13" s="112">
        <v>70180006</v>
      </c>
      <c r="B13" s="61" t="str">
        <f>VLOOKUP(A13,Preco.Unitario!$A$4:$G$104,2,FALSE)</f>
        <v>SABESP</v>
      </c>
      <c r="C13" s="67" t="str">
        <f>VLOOKUP(A13,Preco.Unitario!$A$4:$G$104,3,FALSE)</f>
        <v xml:space="preserve">SONDAGEM DE REDES E PEÇAS LOCALIZADAS (CAVAS) COM PAVIMENTAÇÃO
</v>
      </c>
      <c r="D13" s="62" t="str">
        <f>VLOOKUP(A13,Preco.Unitario!$A$4:$G$104,4,FALSE)</f>
        <v>un</v>
      </c>
      <c r="E13" s="114">
        <f>$D$4</f>
        <v>1</v>
      </c>
      <c r="F13" s="64">
        <f>VLOOKUP(A13,Preco.Unitario!$A$4:$G$104,7,FALSE)</f>
        <v>0</v>
      </c>
      <c r="G13" s="64">
        <f>E13*F13</f>
        <v>0</v>
      </c>
      <c r="H13" s="99"/>
      <c r="I13" s="99"/>
      <c r="J13" s="99"/>
      <c r="K13" s="99"/>
      <c r="L13" s="99"/>
      <c r="M13" s="99"/>
      <c r="N13" s="99"/>
      <c r="O13" s="99"/>
      <c r="P13" s="99"/>
      <c r="Q13" s="99"/>
      <c r="R13" s="99"/>
      <c r="S13" s="99"/>
      <c r="T13" s="99"/>
      <c r="U13" s="99"/>
      <c r="V13" s="99"/>
      <c r="W13" s="99"/>
      <c r="X13" s="99"/>
      <c r="Y13" s="99"/>
      <c r="Z13" s="66"/>
    </row>
    <row r="14" spans="1:26" ht="12.75" customHeight="1" x14ac:dyDescent="0.2">
      <c r="A14" s="180"/>
      <c r="B14" s="181"/>
      <c r="C14" s="447" t="s">
        <v>153</v>
      </c>
      <c r="D14" s="409"/>
      <c r="E14" s="409"/>
      <c r="F14" s="410"/>
      <c r="G14" s="182">
        <f>SUM(G12:G13)</f>
        <v>0</v>
      </c>
      <c r="H14" s="99"/>
      <c r="I14" s="99"/>
      <c r="J14" s="99"/>
      <c r="K14" s="99"/>
      <c r="L14" s="99"/>
      <c r="M14" s="99"/>
      <c r="N14" s="99"/>
      <c r="O14" s="99"/>
      <c r="P14" s="99"/>
      <c r="Q14" s="99"/>
      <c r="R14" s="99"/>
      <c r="S14" s="99"/>
      <c r="T14" s="99"/>
      <c r="U14" s="99"/>
      <c r="V14" s="99"/>
      <c r="W14" s="99"/>
      <c r="X14" s="99"/>
      <c r="Y14" s="99"/>
      <c r="Z14" s="66"/>
    </row>
    <row r="15" spans="1:26" ht="12.75" customHeight="1" x14ac:dyDescent="0.2">
      <c r="A15" s="104" t="str">
        <f>$A$3</f>
        <v>3.2.</v>
      </c>
      <c r="B15" s="123" t="s">
        <v>156</v>
      </c>
      <c r="C15" s="416" t="s">
        <v>106</v>
      </c>
      <c r="D15" s="400"/>
      <c r="E15" s="400"/>
      <c r="F15" s="400"/>
      <c r="G15" s="401"/>
      <c r="H15" s="99"/>
      <c r="I15" s="99"/>
      <c r="J15" s="99"/>
      <c r="K15" s="99"/>
      <c r="L15" s="99"/>
      <c r="M15" s="99"/>
      <c r="N15" s="99"/>
      <c r="O15" s="99"/>
      <c r="P15" s="99"/>
      <c r="Q15" s="99"/>
      <c r="R15" s="99"/>
      <c r="S15" s="99"/>
      <c r="T15" s="99"/>
      <c r="U15" s="99"/>
      <c r="V15" s="99"/>
      <c r="W15" s="99"/>
      <c r="X15" s="99"/>
      <c r="Y15" s="99"/>
      <c r="Z15" s="66"/>
    </row>
    <row r="16" spans="1:26" ht="12.75" customHeight="1" outlineLevel="1" x14ac:dyDescent="0.2">
      <c r="A16" s="6" t="s">
        <v>1</v>
      </c>
      <c r="B16" s="6" t="s">
        <v>2</v>
      </c>
      <c r="C16" s="7" t="s">
        <v>3</v>
      </c>
      <c r="D16" s="8" t="s">
        <v>4</v>
      </c>
      <c r="E16" s="8" t="s">
        <v>146</v>
      </c>
      <c r="F16" s="47" t="s">
        <v>7</v>
      </c>
      <c r="G16" s="8" t="s">
        <v>147</v>
      </c>
      <c r="H16" s="99"/>
      <c r="I16" s="99"/>
      <c r="J16" s="99"/>
      <c r="K16" s="99"/>
      <c r="L16" s="99"/>
      <c r="M16" s="99"/>
      <c r="N16" s="99"/>
      <c r="O16" s="99"/>
      <c r="P16" s="99"/>
      <c r="Q16" s="99"/>
      <c r="R16" s="99"/>
      <c r="S16" s="99"/>
      <c r="T16" s="99"/>
      <c r="U16" s="99"/>
      <c r="V16" s="99"/>
      <c r="W16" s="99"/>
      <c r="X16" s="99"/>
      <c r="Y16" s="99"/>
      <c r="Z16" s="66"/>
    </row>
    <row r="17" spans="1:26" ht="12.75" customHeight="1" outlineLevel="1" x14ac:dyDescent="0.2">
      <c r="A17" s="106">
        <v>1</v>
      </c>
      <c r="B17" s="107"/>
      <c r="C17" s="174" t="s">
        <v>261</v>
      </c>
      <c r="D17" s="109"/>
      <c r="E17" s="110"/>
      <c r="F17" s="64"/>
      <c r="G17" s="64"/>
      <c r="H17" s="99"/>
      <c r="I17" s="99"/>
      <c r="J17" s="99"/>
      <c r="K17" s="99"/>
      <c r="L17" s="99"/>
      <c r="M17" s="99"/>
      <c r="N17" s="99"/>
      <c r="O17" s="99"/>
      <c r="P17" s="99"/>
      <c r="Q17" s="99"/>
      <c r="R17" s="99"/>
      <c r="S17" s="99"/>
      <c r="T17" s="99"/>
      <c r="U17" s="99"/>
      <c r="V17" s="99"/>
      <c r="W17" s="99"/>
      <c r="X17" s="99"/>
      <c r="Y17" s="99"/>
      <c r="Z17" s="66"/>
    </row>
    <row r="18" spans="1:26" ht="12.75" customHeight="1" outlineLevel="1" x14ac:dyDescent="0.2">
      <c r="A18" s="112">
        <v>70180007</v>
      </c>
      <c r="B18" s="61" t="str">
        <f>VLOOKUP(A18,Preco.Unitario!$A$4:$G$104,2,FALSE)</f>
        <v>SABESP</v>
      </c>
      <c r="C18" s="67" t="str">
        <f>VLOOKUP(A18,Preco.Unitario!$A$4:$G$104,3,FALSE)</f>
        <v>SONDAGEM DE REDES E PEÇAS LOCALIZADAS (CAVAS) SEM PAVIMENTAÇÃO</v>
      </c>
      <c r="D18" s="62" t="str">
        <f>VLOOKUP(A18,Preco.Unitario!$A$4:$G$104,4,FALSE)</f>
        <v>un</v>
      </c>
      <c r="E18" s="114">
        <f>$D$4</f>
        <v>1</v>
      </c>
      <c r="F18" s="64">
        <f>VLOOKUP(A18,Preco.Unitario!$A$4:$G$104,7,FALSE)</f>
        <v>0</v>
      </c>
      <c r="G18" s="64">
        <f>E18*F18</f>
        <v>0</v>
      </c>
      <c r="H18" s="99"/>
      <c r="I18" s="99"/>
      <c r="J18" s="99"/>
      <c r="K18" s="99"/>
      <c r="L18" s="99"/>
      <c r="M18" s="99"/>
      <c r="N18" s="99"/>
      <c r="O18" s="99"/>
      <c r="P18" s="99"/>
      <c r="Q18" s="99"/>
      <c r="R18" s="99"/>
      <c r="S18" s="99"/>
      <c r="T18" s="99"/>
      <c r="U18" s="99"/>
      <c r="V18" s="99"/>
      <c r="W18" s="99"/>
      <c r="X18" s="99"/>
      <c r="Y18" s="99"/>
      <c r="Z18" s="66"/>
    </row>
    <row r="19" spans="1:26" ht="12.75" customHeight="1" x14ac:dyDescent="0.2">
      <c r="A19" s="217"/>
      <c r="B19" s="218"/>
      <c r="C19" s="457" t="s">
        <v>153</v>
      </c>
      <c r="D19" s="374"/>
      <c r="E19" s="374"/>
      <c r="F19" s="375"/>
      <c r="G19" s="219">
        <f>SUM(G17:G18)</f>
        <v>0</v>
      </c>
      <c r="H19" s="99"/>
      <c r="I19" s="99"/>
      <c r="J19" s="99"/>
      <c r="K19" s="99"/>
      <c r="L19" s="99"/>
      <c r="M19" s="99"/>
      <c r="N19" s="99"/>
      <c r="O19" s="99"/>
      <c r="P19" s="99"/>
      <c r="Q19" s="99"/>
      <c r="R19" s="99"/>
      <c r="S19" s="99"/>
      <c r="T19" s="99"/>
      <c r="U19" s="99"/>
      <c r="V19" s="99"/>
      <c r="W19" s="99"/>
      <c r="X19" s="99"/>
      <c r="Y19" s="99"/>
      <c r="Z19" s="66"/>
    </row>
    <row r="20" spans="1:26" ht="12.75" customHeight="1" x14ac:dyDescent="0.2">
      <c r="A20" s="104" t="str">
        <f>$A$3</f>
        <v>3.2.</v>
      </c>
      <c r="B20" s="123" t="s">
        <v>158</v>
      </c>
      <c r="C20" s="416" t="s">
        <v>263</v>
      </c>
      <c r="D20" s="400"/>
      <c r="E20" s="400"/>
      <c r="F20" s="400"/>
      <c r="G20" s="401"/>
      <c r="H20" s="99"/>
      <c r="I20" s="99"/>
      <c r="J20" s="99"/>
      <c r="K20" s="99"/>
      <c r="L20" s="99"/>
      <c r="M20" s="99"/>
      <c r="N20" s="99"/>
      <c r="O20" s="99"/>
      <c r="P20" s="99"/>
      <c r="Q20" s="99"/>
      <c r="R20" s="99"/>
      <c r="S20" s="99"/>
      <c r="T20" s="99"/>
      <c r="U20" s="99"/>
      <c r="V20" s="99"/>
      <c r="W20" s="99"/>
      <c r="X20" s="99"/>
      <c r="Y20" s="99"/>
      <c r="Z20" s="66"/>
    </row>
    <row r="21" spans="1:26" ht="12.75" customHeight="1" outlineLevel="1" x14ac:dyDescent="0.2">
      <c r="A21" s="6" t="s">
        <v>1</v>
      </c>
      <c r="B21" s="6" t="s">
        <v>2</v>
      </c>
      <c r="C21" s="7" t="s">
        <v>3</v>
      </c>
      <c r="D21" s="8" t="s">
        <v>4</v>
      </c>
      <c r="E21" s="8" t="s">
        <v>146</v>
      </c>
      <c r="F21" s="47" t="s">
        <v>7</v>
      </c>
      <c r="G21" s="8" t="s">
        <v>147</v>
      </c>
      <c r="H21" s="99"/>
      <c r="I21" s="99"/>
      <c r="J21" s="99"/>
      <c r="K21" s="99"/>
      <c r="L21" s="99"/>
      <c r="M21" s="99"/>
      <c r="N21" s="99"/>
      <c r="O21" s="99"/>
      <c r="P21" s="99"/>
      <c r="Q21" s="99"/>
      <c r="R21" s="99"/>
      <c r="S21" s="99"/>
      <c r="T21" s="99"/>
      <c r="U21" s="99"/>
      <c r="V21" s="99"/>
      <c r="W21" s="99"/>
      <c r="X21" s="99"/>
      <c r="Y21" s="99"/>
      <c r="Z21" s="66"/>
    </row>
    <row r="22" spans="1:26" ht="12.75" customHeight="1" outlineLevel="1" x14ac:dyDescent="0.2">
      <c r="A22" s="106">
        <v>1</v>
      </c>
      <c r="B22" s="107"/>
      <c r="C22" s="174" t="s">
        <v>261</v>
      </c>
      <c r="D22" s="109"/>
      <c r="E22" s="110"/>
      <c r="F22" s="64"/>
      <c r="G22" s="64"/>
      <c r="H22" s="99"/>
      <c r="I22" s="99"/>
      <c r="J22" s="99"/>
      <c r="K22" s="99"/>
      <c r="L22" s="99"/>
      <c r="M22" s="99"/>
      <c r="N22" s="99"/>
      <c r="O22" s="99"/>
      <c r="P22" s="99"/>
      <c r="Q22" s="99"/>
      <c r="R22" s="99"/>
      <c r="S22" s="99"/>
      <c r="T22" s="99"/>
      <c r="U22" s="99"/>
      <c r="V22" s="99"/>
      <c r="W22" s="99"/>
      <c r="X22" s="99"/>
      <c r="Y22" s="99"/>
      <c r="Z22" s="66"/>
    </row>
    <row r="23" spans="1:26" ht="12.75" customHeight="1" outlineLevel="1" x14ac:dyDescent="0.2">
      <c r="A23" s="112">
        <v>70180002</v>
      </c>
      <c r="B23" s="61" t="str">
        <f>VLOOKUP(A23,Preco.Unitario!$A$4:$G$104,2,FALSE)</f>
        <v>SABESP</v>
      </c>
      <c r="C23" s="67" t="str">
        <f>VLOOKUP(A23,Preco.Unitario!$A$4:$G$104,3,FALSE)</f>
        <v>PESQUISA DE VAZAMENTOS INVISÍVEIS DE REDE DE ÁGUA E RAMAL</v>
      </c>
      <c r="D23" s="62" t="str">
        <f>VLOOKUP(A23,Preco.Unitario!$A$4:$G$104,4,FALSE)</f>
        <v>km</v>
      </c>
      <c r="E23" s="114">
        <f>$D$4</f>
        <v>1</v>
      </c>
      <c r="F23" s="64">
        <f>VLOOKUP(A23,Preco.Unitario!$A$4:$G$104,7,FALSE)</f>
        <v>0</v>
      </c>
      <c r="G23" s="64">
        <f>E23*F23</f>
        <v>0</v>
      </c>
      <c r="H23" s="99"/>
      <c r="I23" s="99"/>
      <c r="J23" s="99"/>
      <c r="K23" s="99"/>
      <c r="L23" s="99"/>
      <c r="M23" s="99"/>
      <c r="N23" s="99"/>
      <c r="O23" s="99"/>
      <c r="P23" s="99"/>
      <c r="Q23" s="99"/>
      <c r="R23" s="99"/>
      <c r="S23" s="99"/>
      <c r="T23" s="99"/>
      <c r="U23" s="99"/>
      <c r="V23" s="99"/>
      <c r="W23" s="99"/>
      <c r="X23" s="99"/>
      <c r="Y23" s="99"/>
      <c r="Z23" s="66"/>
    </row>
    <row r="24" spans="1:26" ht="12.75" customHeight="1" x14ac:dyDescent="0.2">
      <c r="A24" s="217"/>
      <c r="B24" s="218"/>
      <c r="C24" s="457" t="s">
        <v>153</v>
      </c>
      <c r="D24" s="374"/>
      <c r="E24" s="374"/>
      <c r="F24" s="375"/>
      <c r="G24" s="219">
        <f>SUM(G22:G23)</f>
        <v>0</v>
      </c>
      <c r="H24" s="99"/>
      <c r="I24" s="99"/>
      <c r="J24" s="99"/>
      <c r="K24" s="99"/>
      <c r="L24" s="99"/>
      <c r="M24" s="99"/>
      <c r="N24" s="99"/>
      <c r="O24" s="99"/>
      <c r="P24" s="99"/>
      <c r="Q24" s="99"/>
      <c r="R24" s="99"/>
      <c r="S24" s="99"/>
      <c r="T24" s="99"/>
      <c r="U24" s="99"/>
      <c r="V24" s="99"/>
      <c r="W24" s="99"/>
      <c r="X24" s="99"/>
      <c r="Y24" s="99"/>
      <c r="Z24" s="66"/>
    </row>
    <row r="25" spans="1:26" ht="12.75" customHeight="1" x14ac:dyDescent="0.2">
      <c r="A25" s="118"/>
      <c r="B25" s="118"/>
      <c r="C25" s="99"/>
      <c r="D25" s="119"/>
      <c r="E25" s="99"/>
      <c r="F25" s="99"/>
      <c r="G25" s="99"/>
      <c r="H25" s="99"/>
      <c r="I25" s="99"/>
      <c r="J25" s="99"/>
      <c r="K25" s="99"/>
      <c r="L25" s="99"/>
      <c r="M25" s="99"/>
      <c r="N25" s="99"/>
      <c r="O25" s="99"/>
      <c r="P25" s="99"/>
      <c r="Q25" s="99"/>
      <c r="R25" s="99"/>
      <c r="S25" s="99"/>
      <c r="T25" s="99"/>
      <c r="U25" s="99"/>
      <c r="V25" s="99"/>
      <c r="W25" s="99"/>
      <c r="X25" s="99"/>
      <c r="Y25" s="99"/>
      <c r="Z25" s="66"/>
    </row>
    <row r="26" spans="1:26" ht="12.75" customHeight="1" x14ac:dyDescent="0.2">
      <c r="A26" s="118"/>
      <c r="B26" s="118"/>
      <c r="C26" s="99"/>
      <c r="D26" s="119"/>
      <c r="E26" s="99"/>
      <c r="F26" s="99"/>
      <c r="G26" s="99"/>
      <c r="H26" s="99"/>
      <c r="I26" s="99"/>
      <c r="J26" s="99"/>
      <c r="K26" s="99"/>
      <c r="L26" s="99"/>
      <c r="M26" s="99"/>
      <c r="N26" s="99"/>
      <c r="O26" s="99"/>
      <c r="P26" s="99"/>
      <c r="Q26" s="99"/>
      <c r="R26" s="99"/>
      <c r="S26" s="99"/>
      <c r="T26" s="99"/>
      <c r="U26" s="99"/>
      <c r="V26" s="99"/>
      <c r="W26" s="99"/>
      <c r="X26" s="99"/>
      <c r="Y26" s="99"/>
      <c r="Z26" s="66"/>
    </row>
    <row r="27" spans="1:26" ht="12.75" customHeight="1" x14ac:dyDescent="0.2">
      <c r="A27" s="118"/>
      <c r="B27" s="118"/>
      <c r="C27" s="99"/>
      <c r="D27" s="119"/>
      <c r="E27" s="99"/>
      <c r="F27" s="99"/>
      <c r="G27" s="99"/>
      <c r="H27" s="99"/>
      <c r="I27" s="99"/>
      <c r="J27" s="99"/>
      <c r="K27" s="99"/>
      <c r="L27" s="99"/>
      <c r="M27" s="99"/>
      <c r="N27" s="99"/>
      <c r="O27" s="99"/>
      <c r="P27" s="99"/>
      <c r="Q27" s="99"/>
      <c r="R27" s="99"/>
      <c r="S27" s="99"/>
      <c r="T27" s="99"/>
      <c r="U27" s="99"/>
      <c r="V27" s="99"/>
      <c r="W27" s="99"/>
      <c r="X27" s="99"/>
      <c r="Y27" s="99"/>
      <c r="Z27" s="66"/>
    </row>
    <row r="28" spans="1:26" ht="12.75" customHeight="1" x14ac:dyDescent="0.2">
      <c r="A28" s="118"/>
      <c r="B28" s="118"/>
      <c r="C28" s="99"/>
      <c r="D28" s="119"/>
      <c r="E28" s="99"/>
      <c r="F28" s="99"/>
      <c r="G28" s="99"/>
      <c r="H28" s="99"/>
      <c r="I28" s="99"/>
      <c r="J28" s="99"/>
      <c r="K28" s="99"/>
      <c r="L28" s="99"/>
      <c r="M28" s="99"/>
      <c r="N28" s="99"/>
      <c r="O28" s="99"/>
      <c r="P28" s="99"/>
      <c r="Q28" s="99"/>
      <c r="R28" s="99"/>
      <c r="S28" s="99"/>
      <c r="T28" s="99"/>
      <c r="U28" s="99"/>
      <c r="V28" s="99"/>
      <c r="W28" s="99"/>
      <c r="X28" s="99"/>
      <c r="Y28" s="99"/>
      <c r="Z28" s="66"/>
    </row>
    <row r="29" spans="1:26" ht="12.75" customHeight="1" x14ac:dyDescent="0.2">
      <c r="A29" s="118"/>
      <c r="B29" s="118"/>
      <c r="C29" s="99"/>
      <c r="D29" s="119"/>
      <c r="E29" s="99"/>
      <c r="F29" s="99"/>
      <c r="G29" s="99"/>
      <c r="H29" s="99"/>
      <c r="I29" s="99"/>
      <c r="J29" s="99"/>
      <c r="K29" s="99"/>
      <c r="L29" s="99"/>
      <c r="M29" s="99"/>
      <c r="N29" s="99"/>
      <c r="O29" s="99"/>
      <c r="P29" s="99"/>
      <c r="Q29" s="99"/>
      <c r="R29" s="99"/>
      <c r="S29" s="99"/>
      <c r="T29" s="99"/>
      <c r="U29" s="99"/>
      <c r="V29" s="99"/>
      <c r="W29" s="99"/>
      <c r="X29" s="99"/>
      <c r="Y29" s="99"/>
      <c r="Z29" s="66"/>
    </row>
    <row r="30" spans="1:26" ht="12.75" customHeight="1" x14ac:dyDescent="0.2">
      <c r="A30" s="118"/>
      <c r="B30" s="118"/>
      <c r="C30" s="99"/>
      <c r="D30" s="119"/>
      <c r="E30" s="99"/>
      <c r="F30" s="99"/>
      <c r="G30" s="99"/>
      <c r="H30" s="99"/>
      <c r="I30" s="99"/>
      <c r="J30" s="99"/>
      <c r="K30" s="99"/>
      <c r="L30" s="99"/>
      <c r="M30" s="99"/>
      <c r="N30" s="99"/>
      <c r="O30" s="99"/>
      <c r="P30" s="99"/>
      <c r="Q30" s="99"/>
      <c r="R30" s="99"/>
      <c r="S30" s="99"/>
      <c r="T30" s="99"/>
      <c r="U30" s="99"/>
      <c r="V30" s="99"/>
      <c r="W30" s="99"/>
      <c r="X30" s="99"/>
      <c r="Y30" s="99"/>
      <c r="Z30" s="66"/>
    </row>
    <row r="31" spans="1:26" ht="12.75" customHeight="1" x14ac:dyDescent="0.2">
      <c r="A31" s="118"/>
      <c r="B31" s="118"/>
      <c r="C31" s="99"/>
      <c r="D31" s="119"/>
      <c r="E31" s="99"/>
      <c r="F31" s="99"/>
      <c r="G31" s="99"/>
      <c r="H31" s="99"/>
      <c r="I31" s="99"/>
      <c r="J31" s="99"/>
      <c r="K31" s="99"/>
      <c r="L31" s="99"/>
      <c r="M31" s="99"/>
      <c r="N31" s="99"/>
      <c r="O31" s="99"/>
      <c r="P31" s="99"/>
      <c r="Q31" s="99"/>
      <c r="R31" s="99"/>
      <c r="S31" s="99"/>
      <c r="T31" s="99"/>
      <c r="U31" s="99"/>
      <c r="V31" s="99"/>
      <c r="W31" s="99"/>
      <c r="X31" s="99"/>
      <c r="Y31" s="99"/>
      <c r="Z31" s="66"/>
    </row>
    <row r="32" spans="1:26" ht="12.75" customHeight="1" x14ac:dyDescent="0.2">
      <c r="A32" s="118"/>
      <c r="B32" s="118"/>
      <c r="C32" s="99"/>
      <c r="D32" s="119"/>
      <c r="E32" s="99"/>
      <c r="F32" s="99"/>
      <c r="G32" s="99"/>
      <c r="H32" s="99"/>
      <c r="I32" s="99"/>
      <c r="J32" s="99"/>
      <c r="K32" s="99"/>
      <c r="L32" s="99"/>
      <c r="M32" s="99"/>
      <c r="N32" s="99"/>
      <c r="O32" s="99"/>
      <c r="P32" s="99"/>
      <c r="Q32" s="99"/>
      <c r="R32" s="99"/>
      <c r="S32" s="99"/>
      <c r="T32" s="99"/>
      <c r="U32" s="99"/>
      <c r="V32" s="99"/>
      <c r="W32" s="99"/>
      <c r="X32" s="99"/>
      <c r="Y32" s="99"/>
      <c r="Z32" s="66"/>
    </row>
    <row r="33" spans="1:26" ht="12.75" customHeight="1" x14ac:dyDescent="0.2">
      <c r="A33" s="118"/>
      <c r="B33" s="118"/>
      <c r="C33" s="99"/>
      <c r="D33" s="119"/>
      <c r="E33" s="99"/>
      <c r="F33" s="99"/>
      <c r="G33" s="99"/>
      <c r="H33" s="99"/>
      <c r="I33" s="99"/>
      <c r="J33" s="99"/>
      <c r="K33" s="99"/>
      <c r="L33" s="99"/>
      <c r="M33" s="99"/>
      <c r="N33" s="99"/>
      <c r="O33" s="99"/>
      <c r="P33" s="99"/>
      <c r="Q33" s="99"/>
      <c r="R33" s="99"/>
      <c r="S33" s="99"/>
      <c r="T33" s="99"/>
      <c r="U33" s="99"/>
      <c r="V33" s="99"/>
      <c r="W33" s="99"/>
      <c r="X33" s="99"/>
      <c r="Y33" s="99"/>
      <c r="Z33" s="66"/>
    </row>
    <row r="34" spans="1:26" ht="12.75" customHeight="1" x14ac:dyDescent="0.2">
      <c r="A34" s="118"/>
      <c r="B34" s="118"/>
      <c r="C34" s="99"/>
      <c r="D34" s="119"/>
      <c r="E34" s="99"/>
      <c r="F34" s="99"/>
      <c r="G34" s="99"/>
      <c r="H34" s="99"/>
      <c r="I34" s="99"/>
      <c r="J34" s="99"/>
      <c r="K34" s="99"/>
      <c r="L34" s="99"/>
      <c r="M34" s="99"/>
      <c r="N34" s="99"/>
      <c r="O34" s="99"/>
      <c r="P34" s="99"/>
      <c r="Q34" s="99"/>
      <c r="R34" s="99"/>
      <c r="S34" s="99"/>
      <c r="T34" s="99"/>
      <c r="U34" s="99"/>
      <c r="V34" s="99"/>
      <c r="W34" s="99"/>
      <c r="X34" s="99"/>
      <c r="Y34" s="99"/>
      <c r="Z34" s="66"/>
    </row>
    <row r="35" spans="1:26" ht="12.75" customHeight="1" x14ac:dyDescent="0.2">
      <c r="A35" s="118"/>
      <c r="B35" s="118"/>
      <c r="C35" s="99"/>
      <c r="D35" s="119"/>
      <c r="E35" s="99"/>
      <c r="F35" s="99"/>
      <c r="G35" s="99"/>
      <c r="H35" s="99"/>
      <c r="I35" s="99"/>
      <c r="J35" s="99"/>
      <c r="K35" s="99"/>
      <c r="L35" s="99"/>
      <c r="M35" s="99"/>
      <c r="N35" s="99"/>
      <c r="O35" s="99"/>
      <c r="P35" s="99"/>
      <c r="Q35" s="99"/>
      <c r="R35" s="99"/>
      <c r="S35" s="99"/>
      <c r="T35" s="99"/>
      <c r="U35" s="99"/>
      <c r="V35" s="99"/>
      <c r="W35" s="99"/>
      <c r="X35" s="99"/>
      <c r="Y35" s="99"/>
      <c r="Z35" s="66"/>
    </row>
    <row r="36" spans="1:26" ht="12.75" customHeight="1" x14ac:dyDescent="0.2">
      <c r="A36" s="118"/>
      <c r="B36" s="118"/>
      <c r="C36" s="99"/>
      <c r="D36" s="119"/>
      <c r="E36" s="99"/>
      <c r="F36" s="99"/>
      <c r="G36" s="99"/>
      <c r="H36" s="99"/>
      <c r="I36" s="99"/>
      <c r="J36" s="99"/>
      <c r="K36" s="99"/>
      <c r="L36" s="99"/>
      <c r="M36" s="99"/>
      <c r="N36" s="99"/>
      <c r="O36" s="99"/>
      <c r="P36" s="99"/>
      <c r="Q36" s="99"/>
      <c r="R36" s="99"/>
      <c r="S36" s="99"/>
      <c r="T36" s="99"/>
      <c r="U36" s="99"/>
      <c r="V36" s="99"/>
      <c r="W36" s="99"/>
      <c r="X36" s="99"/>
      <c r="Y36" s="99"/>
      <c r="Z36" s="66"/>
    </row>
    <row r="37" spans="1:26" ht="12.75" customHeight="1" x14ac:dyDescent="0.2">
      <c r="A37" s="118"/>
      <c r="B37" s="118"/>
      <c r="C37" s="99"/>
      <c r="D37" s="119"/>
      <c r="E37" s="99"/>
      <c r="F37" s="99"/>
      <c r="G37" s="99"/>
      <c r="H37" s="99"/>
      <c r="I37" s="99"/>
      <c r="J37" s="99"/>
      <c r="K37" s="99"/>
      <c r="L37" s="99"/>
      <c r="M37" s="99"/>
      <c r="N37" s="99"/>
      <c r="O37" s="99"/>
      <c r="P37" s="99"/>
      <c r="Q37" s="99"/>
      <c r="R37" s="99"/>
      <c r="S37" s="99"/>
      <c r="T37" s="99"/>
      <c r="U37" s="99"/>
      <c r="V37" s="99"/>
      <c r="W37" s="99"/>
      <c r="X37" s="99"/>
      <c r="Y37" s="99"/>
      <c r="Z37" s="66"/>
    </row>
    <row r="38" spans="1:26" ht="12.75" customHeight="1" x14ac:dyDescent="0.2">
      <c r="A38" s="118"/>
      <c r="B38" s="118"/>
      <c r="C38" s="99"/>
      <c r="D38" s="119"/>
      <c r="E38" s="99"/>
      <c r="F38" s="99"/>
      <c r="G38" s="99"/>
      <c r="H38" s="99"/>
      <c r="I38" s="99"/>
      <c r="J38" s="99"/>
      <c r="K38" s="99"/>
      <c r="L38" s="99"/>
      <c r="M38" s="99"/>
      <c r="N38" s="99"/>
      <c r="O38" s="99"/>
      <c r="P38" s="99"/>
      <c r="Q38" s="99"/>
      <c r="R38" s="99"/>
      <c r="S38" s="99"/>
      <c r="T38" s="99"/>
      <c r="U38" s="99"/>
      <c r="V38" s="99"/>
      <c r="W38" s="99"/>
      <c r="X38" s="99"/>
      <c r="Y38" s="99"/>
      <c r="Z38" s="66"/>
    </row>
    <row r="39" spans="1:26" ht="12.75" customHeight="1" x14ac:dyDescent="0.2">
      <c r="A39" s="118"/>
      <c r="B39" s="118"/>
      <c r="C39" s="99"/>
      <c r="D39" s="119"/>
      <c r="E39" s="99"/>
      <c r="F39" s="99"/>
      <c r="G39" s="99"/>
      <c r="H39" s="99"/>
      <c r="I39" s="99"/>
      <c r="J39" s="99"/>
      <c r="K39" s="99"/>
      <c r="L39" s="99"/>
      <c r="M39" s="99"/>
      <c r="N39" s="99"/>
      <c r="O39" s="99"/>
      <c r="P39" s="99"/>
      <c r="Q39" s="99"/>
      <c r="R39" s="99"/>
      <c r="S39" s="99"/>
      <c r="T39" s="99"/>
      <c r="U39" s="99"/>
      <c r="V39" s="99"/>
      <c r="W39" s="99"/>
      <c r="X39" s="99"/>
      <c r="Y39" s="99"/>
      <c r="Z39" s="66"/>
    </row>
    <row r="40" spans="1:26" ht="12.75" customHeight="1" x14ac:dyDescent="0.2">
      <c r="A40" s="118"/>
      <c r="B40" s="118"/>
      <c r="C40" s="99"/>
      <c r="D40" s="119"/>
      <c r="E40" s="99"/>
      <c r="F40" s="99"/>
      <c r="G40" s="99"/>
      <c r="H40" s="99"/>
      <c r="I40" s="99"/>
      <c r="J40" s="99"/>
      <c r="K40" s="99"/>
      <c r="L40" s="99"/>
      <c r="M40" s="99"/>
      <c r="N40" s="99"/>
      <c r="O40" s="99"/>
      <c r="P40" s="99"/>
      <c r="Q40" s="99"/>
      <c r="R40" s="99"/>
      <c r="S40" s="99"/>
      <c r="T40" s="99"/>
      <c r="U40" s="99"/>
      <c r="V40" s="99"/>
      <c r="W40" s="99"/>
      <c r="X40" s="99"/>
      <c r="Y40" s="99"/>
      <c r="Z40" s="66"/>
    </row>
    <row r="41" spans="1:26" ht="12.75" customHeight="1" x14ac:dyDescent="0.2">
      <c r="A41" s="118"/>
      <c r="B41" s="118"/>
      <c r="C41" s="99"/>
      <c r="D41" s="119"/>
      <c r="E41" s="99"/>
      <c r="F41" s="99"/>
      <c r="G41" s="99"/>
      <c r="H41" s="99"/>
      <c r="I41" s="99"/>
      <c r="J41" s="99"/>
      <c r="K41" s="99"/>
      <c r="L41" s="99"/>
      <c r="M41" s="99"/>
      <c r="N41" s="99"/>
      <c r="O41" s="99"/>
      <c r="P41" s="99"/>
      <c r="Q41" s="99"/>
      <c r="R41" s="99"/>
      <c r="S41" s="99"/>
      <c r="T41" s="99"/>
      <c r="U41" s="99"/>
      <c r="V41" s="99"/>
      <c r="W41" s="99"/>
      <c r="X41" s="99"/>
      <c r="Y41" s="99"/>
      <c r="Z41" s="66"/>
    </row>
    <row r="42" spans="1:26" ht="12.75" customHeight="1" x14ac:dyDescent="0.2">
      <c r="A42" s="118"/>
      <c r="B42" s="118"/>
      <c r="C42" s="99"/>
      <c r="D42" s="119"/>
      <c r="E42" s="99"/>
      <c r="F42" s="99"/>
      <c r="G42" s="99"/>
      <c r="H42" s="99"/>
      <c r="I42" s="99"/>
      <c r="J42" s="99"/>
      <c r="K42" s="99"/>
      <c r="L42" s="99"/>
      <c r="M42" s="99"/>
      <c r="N42" s="99"/>
      <c r="O42" s="99"/>
      <c r="P42" s="99"/>
      <c r="Q42" s="99"/>
      <c r="R42" s="99"/>
      <c r="S42" s="99"/>
      <c r="T42" s="99"/>
      <c r="U42" s="99"/>
      <c r="V42" s="99"/>
      <c r="W42" s="99"/>
      <c r="X42" s="99"/>
      <c r="Y42" s="99"/>
      <c r="Z42" s="66"/>
    </row>
    <row r="43" spans="1:26" ht="12.75" customHeight="1" x14ac:dyDescent="0.2">
      <c r="A43" s="118"/>
      <c r="B43" s="118"/>
      <c r="C43" s="99"/>
      <c r="D43" s="119"/>
      <c r="E43" s="99"/>
      <c r="F43" s="99"/>
      <c r="G43" s="99"/>
      <c r="H43" s="99"/>
      <c r="I43" s="99"/>
      <c r="J43" s="99"/>
      <c r="K43" s="99"/>
      <c r="L43" s="99"/>
      <c r="M43" s="99"/>
      <c r="N43" s="99"/>
      <c r="O43" s="99"/>
      <c r="P43" s="99"/>
      <c r="Q43" s="99"/>
      <c r="R43" s="99"/>
      <c r="S43" s="99"/>
      <c r="T43" s="99"/>
      <c r="U43" s="99"/>
      <c r="V43" s="99"/>
      <c r="W43" s="99"/>
      <c r="X43" s="99"/>
      <c r="Y43" s="99"/>
      <c r="Z43" s="66"/>
    </row>
    <row r="44" spans="1:26" ht="12.75" customHeight="1" x14ac:dyDescent="0.2">
      <c r="A44" s="118"/>
      <c r="B44" s="118"/>
      <c r="C44" s="99"/>
      <c r="D44" s="119"/>
      <c r="E44" s="99"/>
      <c r="F44" s="99"/>
      <c r="G44" s="99"/>
      <c r="H44" s="99"/>
      <c r="I44" s="99"/>
      <c r="J44" s="99"/>
      <c r="K44" s="99"/>
      <c r="L44" s="99"/>
      <c r="M44" s="99"/>
      <c r="N44" s="99"/>
      <c r="O44" s="99"/>
      <c r="P44" s="99"/>
      <c r="Q44" s="99"/>
      <c r="R44" s="99"/>
      <c r="S44" s="99"/>
      <c r="T44" s="99"/>
      <c r="U44" s="99"/>
      <c r="V44" s="99"/>
      <c r="W44" s="99"/>
      <c r="X44" s="99"/>
      <c r="Y44" s="99"/>
      <c r="Z44" s="66"/>
    </row>
    <row r="45" spans="1:26" ht="12.75" customHeight="1" x14ac:dyDescent="0.2">
      <c r="A45" s="118"/>
      <c r="B45" s="118"/>
      <c r="C45" s="99"/>
      <c r="D45" s="119"/>
      <c r="E45" s="99"/>
      <c r="F45" s="99"/>
      <c r="G45" s="99"/>
      <c r="H45" s="99"/>
      <c r="I45" s="99"/>
      <c r="J45" s="99"/>
      <c r="K45" s="99"/>
      <c r="L45" s="99"/>
      <c r="M45" s="99"/>
      <c r="N45" s="99"/>
      <c r="O45" s="99"/>
      <c r="P45" s="99"/>
      <c r="Q45" s="99"/>
      <c r="R45" s="99"/>
      <c r="S45" s="99"/>
      <c r="T45" s="99"/>
      <c r="U45" s="99"/>
      <c r="V45" s="99"/>
      <c r="W45" s="99"/>
      <c r="X45" s="99"/>
      <c r="Y45" s="99"/>
      <c r="Z45" s="66"/>
    </row>
    <row r="46" spans="1:26" ht="12.75" customHeight="1" x14ac:dyDescent="0.2">
      <c r="A46" s="118"/>
      <c r="B46" s="118"/>
      <c r="C46" s="99"/>
      <c r="D46" s="119"/>
      <c r="E46" s="99"/>
      <c r="F46" s="99"/>
      <c r="G46" s="99"/>
      <c r="H46" s="99"/>
      <c r="I46" s="99"/>
      <c r="J46" s="99"/>
      <c r="K46" s="99"/>
      <c r="L46" s="99"/>
      <c r="M46" s="99"/>
      <c r="N46" s="99"/>
      <c r="O46" s="99"/>
      <c r="P46" s="99"/>
      <c r="Q46" s="99"/>
      <c r="R46" s="99"/>
      <c r="S46" s="99"/>
      <c r="T46" s="99"/>
      <c r="U46" s="99"/>
      <c r="V46" s="99"/>
      <c r="W46" s="99"/>
      <c r="X46" s="99"/>
      <c r="Y46" s="99"/>
      <c r="Z46" s="66"/>
    </row>
    <row r="47" spans="1:26" ht="12.75" customHeight="1" x14ac:dyDescent="0.2">
      <c r="A47" s="118"/>
      <c r="B47" s="118"/>
      <c r="C47" s="99"/>
      <c r="D47" s="119"/>
      <c r="E47" s="99"/>
      <c r="F47" s="99"/>
      <c r="G47" s="99"/>
      <c r="H47" s="99"/>
      <c r="I47" s="99"/>
      <c r="J47" s="99"/>
      <c r="K47" s="99"/>
      <c r="L47" s="99"/>
      <c r="M47" s="99"/>
      <c r="N47" s="99"/>
      <c r="O47" s="99"/>
      <c r="P47" s="99"/>
      <c r="Q47" s="99"/>
      <c r="R47" s="99"/>
      <c r="S47" s="99"/>
      <c r="T47" s="99"/>
      <c r="U47" s="99"/>
      <c r="V47" s="99"/>
      <c r="W47" s="99"/>
      <c r="X47" s="99"/>
      <c r="Y47" s="99"/>
      <c r="Z47" s="66"/>
    </row>
    <row r="48" spans="1:26" ht="12.75" customHeight="1" x14ac:dyDescent="0.2">
      <c r="A48" s="118"/>
      <c r="B48" s="118"/>
      <c r="C48" s="99"/>
      <c r="D48" s="119"/>
      <c r="E48" s="99"/>
      <c r="F48" s="99"/>
      <c r="G48" s="99"/>
      <c r="H48" s="99"/>
      <c r="I48" s="99"/>
      <c r="J48" s="99"/>
      <c r="K48" s="99"/>
      <c r="L48" s="99"/>
      <c r="M48" s="99"/>
      <c r="N48" s="99"/>
      <c r="O48" s="99"/>
      <c r="P48" s="99"/>
      <c r="Q48" s="99"/>
      <c r="R48" s="99"/>
      <c r="S48" s="99"/>
      <c r="T48" s="99"/>
      <c r="U48" s="99"/>
      <c r="V48" s="99"/>
      <c r="W48" s="99"/>
      <c r="X48" s="99"/>
      <c r="Y48" s="99"/>
      <c r="Z48" s="66"/>
    </row>
    <row r="49" spans="1:26" ht="12.75" customHeight="1" x14ac:dyDescent="0.2">
      <c r="A49" s="118"/>
      <c r="B49" s="118"/>
      <c r="C49" s="99"/>
      <c r="D49" s="119"/>
      <c r="E49" s="99"/>
      <c r="F49" s="99"/>
      <c r="G49" s="99"/>
      <c r="H49" s="99"/>
      <c r="I49" s="99"/>
      <c r="J49" s="99"/>
      <c r="K49" s="99"/>
      <c r="L49" s="99"/>
      <c r="M49" s="99"/>
      <c r="N49" s="99"/>
      <c r="O49" s="99"/>
      <c r="P49" s="99"/>
      <c r="Q49" s="99"/>
      <c r="R49" s="99"/>
      <c r="S49" s="99"/>
      <c r="T49" s="99"/>
      <c r="U49" s="99"/>
      <c r="V49" s="99"/>
      <c r="W49" s="99"/>
      <c r="X49" s="99"/>
      <c r="Y49" s="99"/>
      <c r="Z49" s="66"/>
    </row>
    <row r="50" spans="1:26" ht="12.75" customHeight="1" x14ac:dyDescent="0.2">
      <c r="A50" s="118"/>
      <c r="B50" s="118"/>
      <c r="C50" s="99"/>
      <c r="D50" s="119"/>
      <c r="E50" s="99"/>
      <c r="F50" s="99"/>
      <c r="G50" s="99"/>
      <c r="H50" s="99"/>
      <c r="I50" s="99"/>
      <c r="J50" s="99"/>
      <c r="K50" s="99"/>
      <c r="L50" s="99"/>
      <c r="M50" s="99"/>
      <c r="N50" s="99"/>
      <c r="O50" s="99"/>
      <c r="P50" s="99"/>
      <c r="Q50" s="99"/>
      <c r="R50" s="99"/>
      <c r="S50" s="99"/>
      <c r="T50" s="99"/>
      <c r="U50" s="99"/>
      <c r="V50" s="99"/>
      <c r="W50" s="99"/>
      <c r="X50" s="99"/>
      <c r="Y50" s="99"/>
      <c r="Z50" s="66"/>
    </row>
    <row r="51" spans="1:26" ht="12.75" customHeight="1" x14ac:dyDescent="0.2">
      <c r="A51" s="118"/>
      <c r="B51" s="118"/>
      <c r="C51" s="99"/>
      <c r="D51" s="119"/>
      <c r="E51" s="99"/>
      <c r="F51" s="99"/>
      <c r="G51" s="99"/>
      <c r="H51" s="99"/>
      <c r="I51" s="99"/>
      <c r="J51" s="99"/>
      <c r="K51" s="99"/>
      <c r="L51" s="99"/>
      <c r="M51" s="99"/>
      <c r="N51" s="99"/>
      <c r="O51" s="99"/>
      <c r="P51" s="99"/>
      <c r="Q51" s="99"/>
      <c r="R51" s="99"/>
      <c r="S51" s="99"/>
      <c r="T51" s="99"/>
      <c r="U51" s="99"/>
      <c r="V51" s="99"/>
      <c r="W51" s="99"/>
      <c r="X51" s="99"/>
      <c r="Y51" s="99"/>
      <c r="Z51" s="66"/>
    </row>
    <row r="52" spans="1:26" ht="12.75" customHeight="1" x14ac:dyDescent="0.2">
      <c r="A52" s="118"/>
      <c r="B52" s="118"/>
      <c r="C52" s="99"/>
      <c r="D52" s="119"/>
      <c r="E52" s="99"/>
      <c r="F52" s="99"/>
      <c r="G52" s="99"/>
      <c r="H52" s="99"/>
      <c r="I52" s="99"/>
      <c r="J52" s="99"/>
      <c r="K52" s="99"/>
      <c r="L52" s="99"/>
      <c r="M52" s="99"/>
      <c r="N52" s="99"/>
      <c r="O52" s="99"/>
      <c r="P52" s="99"/>
      <c r="Q52" s="99"/>
      <c r="R52" s="99"/>
      <c r="S52" s="99"/>
      <c r="T52" s="99"/>
      <c r="U52" s="99"/>
      <c r="V52" s="99"/>
      <c r="W52" s="99"/>
      <c r="X52" s="99"/>
      <c r="Y52" s="99"/>
      <c r="Z52" s="66"/>
    </row>
    <row r="53" spans="1:26" ht="12.75" customHeight="1" x14ac:dyDescent="0.2">
      <c r="A53" s="118"/>
      <c r="B53" s="118"/>
      <c r="C53" s="99"/>
      <c r="D53" s="119"/>
      <c r="E53" s="99"/>
      <c r="F53" s="99"/>
      <c r="G53" s="99"/>
      <c r="H53" s="99"/>
      <c r="I53" s="99"/>
      <c r="J53" s="99"/>
      <c r="K53" s="99"/>
      <c r="L53" s="99"/>
      <c r="M53" s="99"/>
      <c r="N53" s="99"/>
      <c r="O53" s="99"/>
      <c r="P53" s="99"/>
      <c r="Q53" s="99"/>
      <c r="R53" s="99"/>
      <c r="S53" s="99"/>
      <c r="T53" s="99"/>
      <c r="U53" s="99"/>
      <c r="V53" s="99"/>
      <c r="W53" s="99"/>
      <c r="X53" s="99"/>
      <c r="Y53" s="99"/>
      <c r="Z53" s="66"/>
    </row>
    <row r="54" spans="1:26" ht="12.75" customHeight="1" x14ac:dyDescent="0.2">
      <c r="A54" s="118"/>
      <c r="B54" s="118"/>
      <c r="C54" s="99"/>
      <c r="D54" s="119"/>
      <c r="E54" s="99"/>
      <c r="F54" s="99"/>
      <c r="G54" s="99"/>
      <c r="H54" s="99"/>
      <c r="I54" s="99"/>
      <c r="J54" s="99"/>
      <c r="K54" s="99"/>
      <c r="L54" s="99"/>
      <c r="M54" s="99"/>
      <c r="N54" s="99"/>
      <c r="O54" s="99"/>
      <c r="P54" s="99"/>
      <c r="Q54" s="99"/>
      <c r="R54" s="99"/>
      <c r="S54" s="99"/>
      <c r="T54" s="99"/>
      <c r="U54" s="99"/>
      <c r="V54" s="99"/>
      <c r="W54" s="99"/>
      <c r="X54" s="99"/>
      <c r="Y54" s="99"/>
      <c r="Z54" s="66"/>
    </row>
    <row r="55" spans="1:26" ht="12.75" customHeight="1" x14ac:dyDescent="0.2">
      <c r="A55" s="118"/>
      <c r="B55" s="118"/>
      <c r="C55" s="99"/>
      <c r="D55" s="119"/>
      <c r="E55" s="99"/>
      <c r="F55" s="99"/>
      <c r="G55" s="99"/>
      <c r="H55" s="99"/>
      <c r="I55" s="99"/>
      <c r="J55" s="99"/>
      <c r="K55" s="99"/>
      <c r="L55" s="99"/>
      <c r="M55" s="99"/>
      <c r="N55" s="99"/>
      <c r="O55" s="99"/>
      <c r="P55" s="99"/>
      <c r="Q55" s="99"/>
      <c r="R55" s="99"/>
      <c r="S55" s="99"/>
      <c r="T55" s="99"/>
      <c r="U55" s="99"/>
      <c r="V55" s="99"/>
      <c r="W55" s="99"/>
      <c r="X55" s="99"/>
      <c r="Y55" s="99"/>
      <c r="Z55" s="66"/>
    </row>
    <row r="56" spans="1:26" ht="12.75" customHeight="1" x14ac:dyDescent="0.2">
      <c r="A56" s="118"/>
      <c r="B56" s="118"/>
      <c r="C56" s="99"/>
      <c r="D56" s="119"/>
      <c r="E56" s="99"/>
      <c r="F56" s="99"/>
      <c r="G56" s="99"/>
      <c r="H56" s="99"/>
      <c r="I56" s="99"/>
      <c r="J56" s="99"/>
      <c r="K56" s="99"/>
      <c r="L56" s="99"/>
      <c r="M56" s="99"/>
      <c r="N56" s="99"/>
      <c r="O56" s="99"/>
      <c r="P56" s="99"/>
      <c r="Q56" s="99"/>
      <c r="R56" s="99"/>
      <c r="S56" s="99"/>
      <c r="T56" s="99"/>
      <c r="U56" s="99"/>
      <c r="V56" s="99"/>
      <c r="W56" s="99"/>
      <c r="X56" s="99"/>
      <c r="Y56" s="99"/>
      <c r="Z56" s="66"/>
    </row>
    <row r="57" spans="1:26" ht="12.75" customHeight="1" x14ac:dyDescent="0.2">
      <c r="A57" s="118"/>
      <c r="B57" s="118"/>
      <c r="C57" s="99"/>
      <c r="D57" s="119"/>
      <c r="E57" s="99"/>
      <c r="F57" s="99"/>
      <c r="G57" s="99"/>
      <c r="H57" s="99"/>
      <c r="I57" s="99"/>
      <c r="J57" s="99"/>
      <c r="K57" s="99"/>
      <c r="L57" s="99"/>
      <c r="M57" s="99"/>
      <c r="N57" s="99"/>
      <c r="O57" s="99"/>
      <c r="P57" s="99"/>
      <c r="Q57" s="99"/>
      <c r="R57" s="99"/>
      <c r="S57" s="99"/>
      <c r="T57" s="99"/>
      <c r="U57" s="99"/>
      <c r="V57" s="99"/>
      <c r="W57" s="99"/>
      <c r="X57" s="99"/>
      <c r="Y57" s="99"/>
      <c r="Z57" s="66"/>
    </row>
    <row r="58" spans="1:26" ht="12.75" customHeight="1" x14ac:dyDescent="0.2">
      <c r="A58" s="118"/>
      <c r="B58" s="118"/>
      <c r="C58" s="99"/>
      <c r="D58" s="119"/>
      <c r="E58" s="99"/>
      <c r="F58" s="99"/>
      <c r="G58" s="99"/>
      <c r="H58" s="99"/>
      <c r="I58" s="99"/>
      <c r="J58" s="99"/>
      <c r="K58" s="99"/>
      <c r="L58" s="99"/>
      <c r="M58" s="99"/>
      <c r="N58" s="99"/>
      <c r="O58" s="99"/>
      <c r="P58" s="99"/>
      <c r="Q58" s="99"/>
      <c r="R58" s="99"/>
      <c r="S58" s="99"/>
      <c r="T58" s="99"/>
      <c r="U58" s="99"/>
      <c r="V58" s="99"/>
      <c r="W58" s="99"/>
      <c r="X58" s="99"/>
      <c r="Y58" s="99"/>
      <c r="Z58" s="66"/>
    </row>
    <row r="59" spans="1:26" ht="12.75" customHeight="1" x14ac:dyDescent="0.2">
      <c r="A59" s="118"/>
      <c r="B59" s="118"/>
      <c r="C59" s="99"/>
      <c r="D59" s="119"/>
      <c r="E59" s="99"/>
      <c r="F59" s="99"/>
      <c r="G59" s="99"/>
      <c r="H59" s="99"/>
      <c r="I59" s="99"/>
      <c r="J59" s="99"/>
      <c r="K59" s="99"/>
      <c r="L59" s="99"/>
      <c r="M59" s="99"/>
      <c r="N59" s="99"/>
      <c r="O59" s="99"/>
      <c r="P59" s="99"/>
      <c r="Q59" s="99"/>
      <c r="R59" s="99"/>
      <c r="S59" s="99"/>
      <c r="T59" s="99"/>
      <c r="U59" s="99"/>
      <c r="V59" s="99"/>
      <c r="W59" s="99"/>
      <c r="X59" s="99"/>
      <c r="Y59" s="99"/>
      <c r="Z59" s="66"/>
    </row>
    <row r="60" spans="1:26" ht="12.75" customHeight="1" x14ac:dyDescent="0.2">
      <c r="A60" s="118"/>
      <c r="B60" s="118"/>
      <c r="C60" s="99"/>
      <c r="D60" s="119"/>
      <c r="E60" s="99"/>
      <c r="F60" s="99"/>
      <c r="G60" s="99"/>
      <c r="H60" s="99"/>
      <c r="I60" s="99"/>
      <c r="J60" s="99"/>
      <c r="K60" s="99"/>
      <c r="L60" s="99"/>
      <c r="M60" s="99"/>
      <c r="N60" s="99"/>
      <c r="O60" s="99"/>
      <c r="P60" s="99"/>
      <c r="Q60" s="99"/>
      <c r="R60" s="99"/>
      <c r="S60" s="99"/>
      <c r="T60" s="99"/>
      <c r="U60" s="99"/>
      <c r="V60" s="99"/>
      <c r="W60" s="99"/>
      <c r="X60" s="99"/>
      <c r="Y60" s="99"/>
      <c r="Z60" s="66"/>
    </row>
    <row r="61" spans="1:26" ht="12.75" customHeight="1" x14ac:dyDescent="0.2">
      <c r="A61" s="118"/>
      <c r="B61" s="118"/>
      <c r="C61" s="99"/>
      <c r="D61" s="119"/>
      <c r="E61" s="99"/>
      <c r="F61" s="99"/>
      <c r="G61" s="99"/>
      <c r="H61" s="99"/>
      <c r="I61" s="99"/>
      <c r="J61" s="99"/>
      <c r="K61" s="99"/>
      <c r="L61" s="99"/>
      <c r="M61" s="99"/>
      <c r="N61" s="99"/>
      <c r="O61" s="99"/>
      <c r="P61" s="99"/>
      <c r="Q61" s="99"/>
      <c r="R61" s="99"/>
      <c r="S61" s="99"/>
      <c r="T61" s="99"/>
      <c r="U61" s="99"/>
      <c r="V61" s="99"/>
      <c r="W61" s="99"/>
      <c r="X61" s="99"/>
      <c r="Y61" s="99"/>
      <c r="Z61" s="66"/>
    </row>
    <row r="62" spans="1:26" ht="12.75" customHeight="1" x14ac:dyDescent="0.2">
      <c r="A62" s="118"/>
      <c r="B62" s="118"/>
      <c r="C62" s="99"/>
      <c r="D62" s="119"/>
      <c r="E62" s="99"/>
      <c r="F62" s="99"/>
      <c r="G62" s="99"/>
      <c r="H62" s="99"/>
      <c r="I62" s="99"/>
      <c r="J62" s="99"/>
      <c r="K62" s="99"/>
      <c r="L62" s="99"/>
      <c r="M62" s="99"/>
      <c r="N62" s="99"/>
      <c r="O62" s="99"/>
      <c r="P62" s="99"/>
      <c r="Q62" s="99"/>
      <c r="R62" s="99"/>
      <c r="S62" s="99"/>
      <c r="T62" s="99"/>
      <c r="U62" s="99"/>
      <c r="V62" s="99"/>
      <c r="W62" s="99"/>
      <c r="X62" s="99"/>
      <c r="Y62" s="99"/>
      <c r="Z62" s="66"/>
    </row>
    <row r="63" spans="1:26" ht="12.75" customHeight="1" x14ac:dyDescent="0.2">
      <c r="A63" s="118"/>
      <c r="B63" s="118"/>
      <c r="C63" s="99"/>
      <c r="D63" s="119"/>
      <c r="E63" s="99"/>
      <c r="F63" s="99"/>
      <c r="G63" s="99"/>
      <c r="H63" s="99"/>
      <c r="I63" s="99"/>
      <c r="J63" s="99"/>
      <c r="K63" s="99"/>
      <c r="L63" s="99"/>
      <c r="M63" s="99"/>
      <c r="N63" s="99"/>
      <c r="O63" s="99"/>
      <c r="P63" s="99"/>
      <c r="Q63" s="99"/>
      <c r="R63" s="99"/>
      <c r="S63" s="99"/>
      <c r="T63" s="99"/>
      <c r="U63" s="99"/>
      <c r="V63" s="99"/>
      <c r="W63" s="99"/>
      <c r="X63" s="99"/>
      <c r="Y63" s="99"/>
      <c r="Z63" s="66"/>
    </row>
    <row r="64" spans="1:26" ht="12.75" customHeight="1" x14ac:dyDescent="0.2">
      <c r="A64" s="118"/>
      <c r="B64" s="118"/>
      <c r="C64" s="99"/>
      <c r="D64" s="119"/>
      <c r="E64" s="99"/>
      <c r="F64" s="99"/>
      <c r="G64" s="99"/>
      <c r="H64" s="99"/>
      <c r="I64" s="99"/>
      <c r="J64" s="99"/>
      <c r="K64" s="99"/>
      <c r="L64" s="99"/>
      <c r="M64" s="99"/>
      <c r="N64" s="99"/>
      <c r="O64" s="99"/>
      <c r="P64" s="99"/>
      <c r="Q64" s="99"/>
      <c r="R64" s="99"/>
      <c r="S64" s="99"/>
      <c r="T64" s="99"/>
      <c r="U64" s="99"/>
      <c r="V64" s="99"/>
      <c r="W64" s="99"/>
      <c r="X64" s="99"/>
      <c r="Y64" s="99"/>
      <c r="Z64" s="66"/>
    </row>
    <row r="65" spans="1:26" ht="12.75" customHeight="1" x14ac:dyDescent="0.2">
      <c r="A65" s="118"/>
      <c r="B65" s="118"/>
      <c r="C65" s="99"/>
      <c r="D65" s="119"/>
      <c r="E65" s="99"/>
      <c r="F65" s="99"/>
      <c r="G65" s="99"/>
      <c r="H65" s="99"/>
      <c r="I65" s="99"/>
      <c r="J65" s="99"/>
      <c r="K65" s="99"/>
      <c r="L65" s="99"/>
      <c r="M65" s="99"/>
      <c r="N65" s="99"/>
      <c r="O65" s="99"/>
      <c r="P65" s="99"/>
      <c r="Q65" s="99"/>
      <c r="R65" s="99"/>
      <c r="S65" s="99"/>
      <c r="T65" s="99"/>
      <c r="U65" s="99"/>
      <c r="V65" s="99"/>
      <c r="W65" s="99"/>
      <c r="X65" s="99"/>
      <c r="Y65" s="99"/>
      <c r="Z65" s="66"/>
    </row>
    <row r="66" spans="1:26" ht="12.75" customHeight="1" x14ac:dyDescent="0.2">
      <c r="A66" s="118"/>
      <c r="B66" s="118"/>
      <c r="C66" s="99"/>
      <c r="D66" s="119"/>
      <c r="E66" s="99"/>
      <c r="F66" s="99"/>
      <c r="G66" s="99"/>
      <c r="H66" s="99"/>
      <c r="I66" s="99"/>
      <c r="J66" s="99"/>
      <c r="K66" s="99"/>
      <c r="L66" s="99"/>
      <c r="M66" s="99"/>
      <c r="N66" s="99"/>
      <c r="O66" s="99"/>
      <c r="P66" s="99"/>
      <c r="Q66" s="99"/>
      <c r="R66" s="99"/>
      <c r="S66" s="99"/>
      <c r="T66" s="99"/>
      <c r="U66" s="99"/>
      <c r="V66" s="99"/>
      <c r="W66" s="99"/>
      <c r="X66" s="99"/>
      <c r="Y66" s="99"/>
      <c r="Z66" s="66"/>
    </row>
    <row r="67" spans="1:26" ht="12.75" customHeight="1" x14ac:dyDescent="0.2">
      <c r="A67" s="118"/>
      <c r="B67" s="118"/>
      <c r="C67" s="99"/>
      <c r="D67" s="119"/>
      <c r="E67" s="99"/>
      <c r="F67" s="99"/>
      <c r="G67" s="99"/>
      <c r="H67" s="99"/>
      <c r="I67" s="99"/>
      <c r="J67" s="99"/>
      <c r="K67" s="99"/>
      <c r="L67" s="99"/>
      <c r="M67" s="99"/>
      <c r="N67" s="99"/>
      <c r="O67" s="99"/>
      <c r="P67" s="99"/>
      <c r="Q67" s="99"/>
      <c r="R67" s="99"/>
      <c r="S67" s="99"/>
      <c r="T67" s="99"/>
      <c r="U67" s="99"/>
      <c r="V67" s="99"/>
      <c r="W67" s="99"/>
      <c r="X67" s="99"/>
      <c r="Y67" s="99"/>
      <c r="Z67" s="66"/>
    </row>
    <row r="68" spans="1:26" ht="12.75" customHeight="1" x14ac:dyDescent="0.2">
      <c r="A68" s="118"/>
      <c r="B68" s="118"/>
      <c r="C68" s="99"/>
      <c r="D68" s="119"/>
      <c r="E68" s="99"/>
      <c r="F68" s="99"/>
      <c r="G68" s="99"/>
      <c r="H68" s="99"/>
      <c r="I68" s="99"/>
      <c r="J68" s="99"/>
      <c r="K68" s="99"/>
      <c r="L68" s="99"/>
      <c r="M68" s="99"/>
      <c r="N68" s="99"/>
      <c r="O68" s="99"/>
      <c r="P68" s="99"/>
      <c r="Q68" s="99"/>
      <c r="R68" s="99"/>
      <c r="S68" s="99"/>
      <c r="T68" s="99"/>
      <c r="U68" s="99"/>
      <c r="V68" s="99"/>
      <c r="W68" s="99"/>
      <c r="X68" s="99"/>
      <c r="Y68" s="99"/>
      <c r="Z68" s="66"/>
    </row>
    <row r="69" spans="1:26" ht="12.75" customHeight="1" x14ac:dyDescent="0.2">
      <c r="A69" s="118"/>
      <c r="B69" s="118"/>
      <c r="C69" s="99"/>
      <c r="D69" s="119"/>
      <c r="E69" s="99"/>
      <c r="F69" s="99"/>
      <c r="G69" s="99"/>
      <c r="H69" s="99"/>
      <c r="I69" s="99"/>
      <c r="J69" s="99"/>
      <c r="K69" s="99"/>
      <c r="L69" s="99"/>
      <c r="M69" s="99"/>
      <c r="N69" s="99"/>
      <c r="O69" s="99"/>
      <c r="P69" s="99"/>
      <c r="Q69" s="99"/>
      <c r="R69" s="99"/>
      <c r="S69" s="99"/>
      <c r="T69" s="99"/>
      <c r="U69" s="99"/>
      <c r="V69" s="99"/>
      <c r="W69" s="99"/>
      <c r="X69" s="99"/>
      <c r="Y69" s="99"/>
      <c r="Z69" s="66"/>
    </row>
    <row r="70" spans="1:26" ht="12.75" customHeight="1" x14ac:dyDescent="0.2">
      <c r="A70" s="118"/>
      <c r="B70" s="118"/>
      <c r="C70" s="99"/>
      <c r="D70" s="119"/>
      <c r="E70" s="99"/>
      <c r="F70" s="99"/>
      <c r="G70" s="99"/>
      <c r="H70" s="99"/>
      <c r="I70" s="99"/>
      <c r="J70" s="99"/>
      <c r="K70" s="99"/>
      <c r="L70" s="99"/>
      <c r="M70" s="99"/>
      <c r="N70" s="99"/>
      <c r="O70" s="99"/>
      <c r="P70" s="99"/>
      <c r="Q70" s="99"/>
      <c r="R70" s="99"/>
      <c r="S70" s="99"/>
      <c r="T70" s="99"/>
      <c r="U70" s="99"/>
      <c r="V70" s="99"/>
      <c r="W70" s="99"/>
      <c r="X70" s="99"/>
      <c r="Y70" s="99"/>
      <c r="Z70" s="66"/>
    </row>
    <row r="71" spans="1:26" ht="12.75" customHeight="1" x14ac:dyDescent="0.2">
      <c r="A71" s="118"/>
      <c r="B71" s="118"/>
      <c r="C71" s="99"/>
      <c r="D71" s="119"/>
      <c r="E71" s="99"/>
      <c r="F71" s="99"/>
      <c r="G71" s="99"/>
      <c r="H71" s="99"/>
      <c r="I71" s="99"/>
      <c r="J71" s="99"/>
      <c r="K71" s="99"/>
      <c r="L71" s="99"/>
      <c r="M71" s="99"/>
      <c r="N71" s="99"/>
      <c r="O71" s="99"/>
      <c r="P71" s="99"/>
      <c r="Q71" s="99"/>
      <c r="R71" s="99"/>
      <c r="S71" s="99"/>
      <c r="T71" s="99"/>
      <c r="U71" s="99"/>
      <c r="V71" s="99"/>
      <c r="W71" s="99"/>
      <c r="X71" s="99"/>
      <c r="Y71" s="99"/>
      <c r="Z71" s="66"/>
    </row>
    <row r="72" spans="1:26" ht="12.75" customHeight="1" x14ac:dyDescent="0.2">
      <c r="A72" s="118"/>
      <c r="B72" s="118"/>
      <c r="C72" s="99"/>
      <c r="D72" s="119"/>
      <c r="E72" s="99"/>
      <c r="F72" s="99"/>
      <c r="G72" s="99"/>
      <c r="H72" s="99"/>
      <c r="I72" s="99"/>
      <c r="J72" s="99"/>
      <c r="K72" s="99"/>
      <c r="L72" s="99"/>
      <c r="M72" s="99"/>
      <c r="N72" s="99"/>
      <c r="O72" s="99"/>
      <c r="P72" s="99"/>
      <c r="Q72" s="99"/>
      <c r="R72" s="99"/>
      <c r="S72" s="99"/>
      <c r="T72" s="99"/>
      <c r="U72" s="99"/>
      <c r="V72" s="99"/>
      <c r="W72" s="99"/>
      <c r="X72" s="99"/>
      <c r="Y72" s="99"/>
      <c r="Z72" s="66"/>
    </row>
    <row r="73" spans="1:26" ht="12.75" customHeight="1" x14ac:dyDescent="0.2">
      <c r="A73" s="118"/>
      <c r="B73" s="118"/>
      <c r="C73" s="99"/>
      <c r="D73" s="119"/>
      <c r="E73" s="99"/>
      <c r="F73" s="99"/>
      <c r="G73" s="99"/>
      <c r="H73" s="99"/>
      <c r="I73" s="99"/>
      <c r="J73" s="99"/>
      <c r="K73" s="99"/>
      <c r="L73" s="99"/>
      <c r="M73" s="99"/>
      <c r="N73" s="99"/>
      <c r="O73" s="99"/>
      <c r="P73" s="99"/>
      <c r="Q73" s="99"/>
      <c r="R73" s="99"/>
      <c r="S73" s="99"/>
      <c r="T73" s="99"/>
      <c r="U73" s="99"/>
      <c r="V73" s="99"/>
      <c r="W73" s="99"/>
      <c r="X73" s="99"/>
      <c r="Y73" s="99"/>
      <c r="Z73" s="66"/>
    </row>
    <row r="74" spans="1:26" ht="12.75" customHeight="1" x14ac:dyDescent="0.2">
      <c r="A74" s="118"/>
      <c r="B74" s="118"/>
      <c r="C74" s="99"/>
      <c r="D74" s="119"/>
      <c r="E74" s="99"/>
      <c r="F74" s="99"/>
      <c r="G74" s="99"/>
      <c r="H74" s="99"/>
      <c r="I74" s="99"/>
      <c r="J74" s="99"/>
      <c r="K74" s="99"/>
      <c r="L74" s="99"/>
      <c r="M74" s="99"/>
      <c r="N74" s="99"/>
      <c r="O74" s="99"/>
      <c r="P74" s="99"/>
      <c r="Q74" s="99"/>
      <c r="R74" s="99"/>
      <c r="S74" s="99"/>
      <c r="T74" s="99"/>
      <c r="U74" s="99"/>
      <c r="V74" s="99"/>
      <c r="W74" s="99"/>
      <c r="X74" s="99"/>
      <c r="Y74" s="99"/>
      <c r="Z74" s="66"/>
    </row>
    <row r="75" spans="1:26" ht="12.75" customHeight="1" x14ac:dyDescent="0.2">
      <c r="A75" s="118"/>
      <c r="B75" s="118"/>
      <c r="C75" s="99"/>
      <c r="D75" s="119"/>
      <c r="E75" s="99"/>
      <c r="F75" s="99"/>
      <c r="G75" s="99"/>
      <c r="H75" s="99"/>
      <c r="I75" s="99"/>
      <c r="J75" s="99"/>
      <c r="K75" s="99"/>
      <c r="L75" s="99"/>
      <c r="M75" s="99"/>
      <c r="N75" s="99"/>
      <c r="O75" s="99"/>
      <c r="P75" s="99"/>
      <c r="Q75" s="99"/>
      <c r="R75" s="99"/>
      <c r="S75" s="99"/>
      <c r="T75" s="99"/>
      <c r="U75" s="99"/>
      <c r="V75" s="99"/>
      <c r="W75" s="99"/>
      <c r="X75" s="99"/>
      <c r="Y75" s="99"/>
      <c r="Z75" s="66"/>
    </row>
    <row r="76" spans="1:26" ht="12.75" customHeight="1" x14ac:dyDescent="0.2">
      <c r="A76" s="118"/>
      <c r="B76" s="118"/>
      <c r="C76" s="99"/>
      <c r="D76" s="119"/>
      <c r="E76" s="99"/>
      <c r="F76" s="99"/>
      <c r="G76" s="99"/>
      <c r="H76" s="99"/>
      <c r="I76" s="99"/>
      <c r="J76" s="99"/>
      <c r="K76" s="99"/>
      <c r="L76" s="99"/>
      <c r="M76" s="99"/>
      <c r="N76" s="99"/>
      <c r="O76" s="99"/>
      <c r="P76" s="99"/>
      <c r="Q76" s="99"/>
      <c r="R76" s="99"/>
      <c r="S76" s="99"/>
      <c r="T76" s="99"/>
      <c r="U76" s="99"/>
      <c r="V76" s="99"/>
      <c r="W76" s="99"/>
      <c r="X76" s="99"/>
      <c r="Y76" s="99"/>
      <c r="Z76" s="66"/>
    </row>
    <row r="77" spans="1:26" ht="12.75" customHeight="1" x14ac:dyDescent="0.2">
      <c r="A77" s="118"/>
      <c r="B77" s="118"/>
      <c r="C77" s="99"/>
      <c r="D77" s="119"/>
      <c r="E77" s="99"/>
      <c r="F77" s="99"/>
      <c r="G77" s="99"/>
      <c r="H77" s="99"/>
      <c r="I77" s="99"/>
      <c r="J77" s="99"/>
      <c r="K77" s="99"/>
      <c r="L77" s="99"/>
      <c r="M77" s="99"/>
      <c r="N77" s="99"/>
      <c r="O77" s="99"/>
      <c r="P77" s="99"/>
      <c r="Q77" s="99"/>
      <c r="R77" s="99"/>
      <c r="S77" s="99"/>
      <c r="T77" s="99"/>
      <c r="U77" s="99"/>
      <c r="V77" s="99"/>
      <c r="W77" s="99"/>
      <c r="X77" s="99"/>
      <c r="Y77" s="99"/>
      <c r="Z77" s="66"/>
    </row>
    <row r="78" spans="1:26" ht="12.75" customHeight="1" x14ac:dyDescent="0.2">
      <c r="A78" s="118"/>
      <c r="B78" s="118"/>
      <c r="C78" s="99"/>
      <c r="D78" s="119"/>
      <c r="E78" s="99"/>
      <c r="F78" s="99"/>
      <c r="G78" s="99"/>
      <c r="H78" s="99"/>
      <c r="I78" s="99"/>
      <c r="J78" s="99"/>
      <c r="K78" s="99"/>
      <c r="L78" s="99"/>
      <c r="M78" s="99"/>
      <c r="N78" s="99"/>
      <c r="O78" s="99"/>
      <c r="P78" s="99"/>
      <c r="Q78" s="99"/>
      <c r="R78" s="99"/>
      <c r="S78" s="99"/>
      <c r="T78" s="99"/>
      <c r="U78" s="99"/>
      <c r="V78" s="99"/>
      <c r="W78" s="99"/>
      <c r="X78" s="99"/>
      <c r="Y78" s="99"/>
      <c r="Z78" s="66"/>
    </row>
    <row r="79" spans="1:26" ht="12.75" customHeight="1" x14ac:dyDescent="0.2">
      <c r="A79" s="118"/>
      <c r="B79" s="118"/>
      <c r="C79" s="99"/>
      <c r="D79" s="119"/>
      <c r="E79" s="99"/>
      <c r="F79" s="99"/>
      <c r="G79" s="99"/>
      <c r="H79" s="99"/>
      <c r="I79" s="99"/>
      <c r="J79" s="99"/>
      <c r="K79" s="99"/>
      <c r="L79" s="99"/>
      <c r="M79" s="99"/>
      <c r="N79" s="99"/>
      <c r="O79" s="99"/>
      <c r="P79" s="99"/>
      <c r="Q79" s="99"/>
      <c r="R79" s="99"/>
      <c r="S79" s="99"/>
      <c r="T79" s="99"/>
      <c r="U79" s="99"/>
      <c r="V79" s="99"/>
      <c r="W79" s="99"/>
      <c r="X79" s="99"/>
      <c r="Y79" s="99"/>
      <c r="Z79" s="66"/>
    </row>
    <row r="80" spans="1:26" ht="12.75" customHeight="1" x14ac:dyDescent="0.2">
      <c r="A80" s="118"/>
      <c r="B80" s="118"/>
      <c r="C80" s="99"/>
      <c r="D80" s="119"/>
      <c r="E80" s="99"/>
      <c r="F80" s="99"/>
      <c r="G80" s="99"/>
      <c r="H80" s="99"/>
      <c r="I80" s="99"/>
      <c r="J80" s="99"/>
      <c r="K80" s="99"/>
      <c r="L80" s="99"/>
      <c r="M80" s="99"/>
      <c r="N80" s="99"/>
      <c r="O80" s="99"/>
      <c r="P80" s="99"/>
      <c r="Q80" s="99"/>
      <c r="R80" s="99"/>
      <c r="S80" s="99"/>
      <c r="T80" s="99"/>
      <c r="U80" s="99"/>
      <c r="V80" s="99"/>
      <c r="W80" s="99"/>
      <c r="X80" s="99"/>
      <c r="Y80" s="99"/>
      <c r="Z80" s="66"/>
    </row>
    <row r="81" spans="1:26" ht="12.75" customHeight="1" x14ac:dyDescent="0.2">
      <c r="A81" s="118"/>
      <c r="B81" s="118"/>
      <c r="C81" s="99"/>
      <c r="D81" s="119"/>
      <c r="E81" s="99"/>
      <c r="F81" s="99"/>
      <c r="G81" s="99"/>
      <c r="H81" s="99"/>
      <c r="I81" s="99"/>
      <c r="J81" s="99"/>
      <c r="K81" s="99"/>
      <c r="L81" s="99"/>
      <c r="M81" s="99"/>
      <c r="N81" s="99"/>
      <c r="O81" s="99"/>
      <c r="P81" s="99"/>
      <c r="Q81" s="99"/>
      <c r="R81" s="99"/>
      <c r="S81" s="99"/>
      <c r="T81" s="99"/>
      <c r="U81" s="99"/>
      <c r="V81" s="99"/>
      <c r="W81" s="99"/>
      <c r="X81" s="99"/>
      <c r="Y81" s="99"/>
      <c r="Z81" s="66"/>
    </row>
    <row r="82" spans="1:26" ht="12.75" customHeight="1" x14ac:dyDescent="0.2">
      <c r="A82" s="118"/>
      <c r="B82" s="118"/>
      <c r="C82" s="99"/>
      <c r="D82" s="119"/>
      <c r="E82" s="99"/>
      <c r="F82" s="99"/>
      <c r="G82" s="99"/>
      <c r="H82" s="99"/>
      <c r="I82" s="99"/>
      <c r="J82" s="99"/>
      <c r="K82" s="99"/>
      <c r="L82" s="99"/>
      <c r="M82" s="99"/>
      <c r="N82" s="99"/>
      <c r="O82" s="99"/>
      <c r="P82" s="99"/>
      <c r="Q82" s="99"/>
      <c r="R82" s="99"/>
      <c r="S82" s="99"/>
      <c r="T82" s="99"/>
      <c r="U82" s="99"/>
      <c r="V82" s="99"/>
      <c r="W82" s="99"/>
      <c r="X82" s="99"/>
      <c r="Y82" s="99"/>
      <c r="Z82" s="66"/>
    </row>
    <row r="83" spans="1:26" ht="12.75" customHeight="1" x14ac:dyDescent="0.2">
      <c r="A83" s="118"/>
      <c r="B83" s="118"/>
      <c r="C83" s="99"/>
      <c r="D83" s="119"/>
      <c r="E83" s="99"/>
      <c r="F83" s="99"/>
      <c r="G83" s="99"/>
      <c r="H83" s="99"/>
      <c r="I83" s="99"/>
      <c r="J83" s="99"/>
      <c r="K83" s="99"/>
      <c r="L83" s="99"/>
      <c r="M83" s="99"/>
      <c r="N83" s="99"/>
      <c r="O83" s="99"/>
      <c r="P83" s="99"/>
      <c r="Q83" s="99"/>
      <c r="R83" s="99"/>
      <c r="S83" s="99"/>
      <c r="T83" s="99"/>
      <c r="U83" s="99"/>
      <c r="V83" s="99"/>
      <c r="W83" s="99"/>
      <c r="X83" s="99"/>
      <c r="Y83" s="99"/>
      <c r="Z83" s="66"/>
    </row>
    <row r="84" spans="1:26" ht="12.75" customHeight="1" x14ac:dyDescent="0.2">
      <c r="A84" s="118"/>
      <c r="B84" s="118"/>
      <c r="C84" s="99"/>
      <c r="D84" s="119"/>
      <c r="E84" s="99"/>
      <c r="F84" s="99"/>
      <c r="G84" s="99"/>
      <c r="H84" s="99"/>
      <c r="I84" s="99"/>
      <c r="J84" s="99"/>
      <c r="K84" s="99"/>
      <c r="L84" s="99"/>
      <c r="M84" s="99"/>
      <c r="N84" s="99"/>
      <c r="O84" s="99"/>
      <c r="P84" s="99"/>
      <c r="Q84" s="99"/>
      <c r="R84" s="99"/>
      <c r="S84" s="99"/>
      <c r="T84" s="99"/>
      <c r="U84" s="99"/>
      <c r="V84" s="99"/>
      <c r="W84" s="99"/>
      <c r="X84" s="99"/>
      <c r="Y84" s="99"/>
      <c r="Z84" s="66"/>
    </row>
    <row r="85" spans="1:26" ht="12.75" customHeight="1" x14ac:dyDescent="0.2">
      <c r="A85" s="118"/>
      <c r="B85" s="118"/>
      <c r="C85" s="99"/>
      <c r="D85" s="119"/>
      <c r="E85" s="99"/>
      <c r="F85" s="99"/>
      <c r="G85" s="99"/>
      <c r="H85" s="99"/>
      <c r="I85" s="99"/>
      <c r="J85" s="99"/>
      <c r="K85" s="99"/>
      <c r="L85" s="99"/>
      <c r="M85" s="99"/>
      <c r="N85" s="99"/>
      <c r="O85" s="99"/>
      <c r="P85" s="99"/>
      <c r="Q85" s="99"/>
      <c r="R85" s="99"/>
      <c r="S85" s="99"/>
      <c r="T85" s="99"/>
      <c r="U85" s="99"/>
      <c r="V85" s="99"/>
      <c r="W85" s="99"/>
      <c r="X85" s="99"/>
      <c r="Y85" s="99"/>
      <c r="Z85" s="66"/>
    </row>
    <row r="86" spans="1:26" ht="12.75" customHeight="1" x14ac:dyDescent="0.2">
      <c r="A86" s="118"/>
      <c r="B86" s="118"/>
      <c r="C86" s="99"/>
      <c r="D86" s="119"/>
      <c r="E86" s="99"/>
      <c r="F86" s="99"/>
      <c r="G86" s="99"/>
      <c r="H86" s="99"/>
      <c r="I86" s="99"/>
      <c r="J86" s="99"/>
      <c r="K86" s="99"/>
      <c r="L86" s="99"/>
      <c r="M86" s="99"/>
      <c r="N86" s="99"/>
      <c r="O86" s="99"/>
      <c r="P86" s="99"/>
      <c r="Q86" s="99"/>
      <c r="R86" s="99"/>
      <c r="S86" s="99"/>
      <c r="T86" s="99"/>
      <c r="U86" s="99"/>
      <c r="V86" s="99"/>
      <c r="W86" s="99"/>
      <c r="X86" s="99"/>
      <c r="Y86" s="99"/>
      <c r="Z86" s="66"/>
    </row>
    <row r="87" spans="1:26" ht="12.75" customHeight="1" x14ac:dyDescent="0.2">
      <c r="A87" s="118"/>
      <c r="B87" s="118"/>
      <c r="C87" s="99"/>
      <c r="D87" s="119"/>
      <c r="E87" s="99"/>
      <c r="F87" s="99"/>
      <c r="G87" s="99"/>
      <c r="H87" s="99"/>
      <c r="I87" s="99"/>
      <c r="J87" s="99"/>
      <c r="K87" s="99"/>
      <c r="L87" s="99"/>
      <c r="M87" s="99"/>
      <c r="N87" s="99"/>
      <c r="O87" s="99"/>
      <c r="P87" s="99"/>
      <c r="Q87" s="99"/>
      <c r="R87" s="99"/>
      <c r="S87" s="99"/>
      <c r="T87" s="99"/>
      <c r="U87" s="99"/>
      <c r="V87" s="99"/>
      <c r="W87" s="99"/>
      <c r="X87" s="99"/>
      <c r="Y87" s="99"/>
      <c r="Z87" s="66"/>
    </row>
    <row r="88" spans="1:26" ht="12.75" customHeight="1" x14ac:dyDescent="0.2">
      <c r="A88" s="118"/>
      <c r="B88" s="118"/>
      <c r="C88" s="99"/>
      <c r="D88" s="119"/>
      <c r="E88" s="99"/>
      <c r="F88" s="99"/>
      <c r="G88" s="99"/>
      <c r="H88" s="99"/>
      <c r="I88" s="99"/>
      <c r="J88" s="99"/>
      <c r="K88" s="99"/>
      <c r="L88" s="99"/>
      <c r="M88" s="99"/>
      <c r="N88" s="99"/>
      <c r="O88" s="99"/>
      <c r="P88" s="99"/>
      <c r="Q88" s="99"/>
      <c r="R88" s="99"/>
      <c r="S88" s="99"/>
      <c r="T88" s="99"/>
      <c r="U88" s="99"/>
      <c r="V88" s="99"/>
      <c r="W88" s="99"/>
      <c r="X88" s="99"/>
      <c r="Y88" s="99"/>
      <c r="Z88" s="66"/>
    </row>
    <row r="89" spans="1:26" ht="12.75" customHeight="1" x14ac:dyDescent="0.2">
      <c r="A89" s="118"/>
      <c r="B89" s="118"/>
      <c r="C89" s="99"/>
      <c r="D89" s="119"/>
      <c r="E89" s="99"/>
      <c r="F89" s="99"/>
      <c r="G89" s="99"/>
      <c r="H89" s="99"/>
      <c r="I89" s="99"/>
      <c r="J89" s="99"/>
      <c r="K89" s="99"/>
      <c r="L89" s="99"/>
      <c r="M89" s="99"/>
      <c r="N89" s="99"/>
      <c r="O89" s="99"/>
      <c r="P89" s="99"/>
      <c r="Q89" s="99"/>
      <c r="R89" s="99"/>
      <c r="S89" s="99"/>
      <c r="T89" s="99"/>
      <c r="U89" s="99"/>
      <c r="V89" s="99"/>
      <c r="W89" s="99"/>
      <c r="X89" s="99"/>
      <c r="Y89" s="99"/>
      <c r="Z89" s="66"/>
    </row>
    <row r="90" spans="1:26" ht="12.75" customHeight="1" x14ac:dyDescent="0.2">
      <c r="A90" s="118"/>
      <c r="B90" s="118"/>
      <c r="C90" s="99"/>
      <c r="D90" s="119"/>
      <c r="E90" s="99"/>
      <c r="F90" s="99"/>
      <c r="G90" s="99"/>
      <c r="H90" s="99"/>
      <c r="I90" s="99"/>
      <c r="J90" s="99"/>
      <c r="K90" s="99"/>
      <c r="L90" s="99"/>
      <c r="M90" s="99"/>
      <c r="N90" s="99"/>
      <c r="O90" s="99"/>
      <c r="P90" s="99"/>
      <c r="Q90" s="99"/>
      <c r="R90" s="99"/>
      <c r="S90" s="99"/>
      <c r="T90" s="99"/>
      <c r="U90" s="99"/>
      <c r="V90" s="99"/>
      <c r="W90" s="99"/>
      <c r="X90" s="99"/>
      <c r="Y90" s="99"/>
      <c r="Z90" s="66"/>
    </row>
    <row r="91" spans="1:26" ht="12.75" customHeight="1" x14ac:dyDescent="0.2">
      <c r="A91" s="118"/>
      <c r="B91" s="118"/>
      <c r="C91" s="99"/>
      <c r="D91" s="119"/>
      <c r="E91" s="99"/>
      <c r="F91" s="99"/>
      <c r="G91" s="99"/>
      <c r="H91" s="99"/>
      <c r="I91" s="99"/>
      <c r="J91" s="99"/>
      <c r="K91" s="99"/>
      <c r="L91" s="99"/>
      <c r="M91" s="99"/>
      <c r="N91" s="99"/>
      <c r="O91" s="99"/>
      <c r="P91" s="99"/>
      <c r="Q91" s="99"/>
      <c r="R91" s="99"/>
      <c r="S91" s="99"/>
      <c r="T91" s="99"/>
      <c r="U91" s="99"/>
      <c r="V91" s="99"/>
      <c r="W91" s="99"/>
      <c r="X91" s="99"/>
      <c r="Y91" s="99"/>
      <c r="Z91" s="66"/>
    </row>
    <row r="92" spans="1:26" ht="12.75" customHeight="1" x14ac:dyDescent="0.2">
      <c r="A92" s="118"/>
      <c r="B92" s="118"/>
      <c r="C92" s="99"/>
      <c r="D92" s="119"/>
      <c r="E92" s="99"/>
      <c r="F92" s="99"/>
      <c r="G92" s="99"/>
      <c r="H92" s="99"/>
      <c r="I92" s="99"/>
      <c r="J92" s="99"/>
      <c r="K92" s="99"/>
      <c r="L92" s="99"/>
      <c r="M92" s="99"/>
      <c r="N92" s="99"/>
      <c r="O92" s="99"/>
      <c r="P92" s="99"/>
      <c r="Q92" s="99"/>
      <c r="R92" s="99"/>
      <c r="S92" s="99"/>
      <c r="T92" s="99"/>
      <c r="U92" s="99"/>
      <c r="V92" s="99"/>
      <c r="W92" s="99"/>
      <c r="X92" s="99"/>
      <c r="Y92" s="99"/>
      <c r="Z92" s="66"/>
    </row>
    <row r="93" spans="1:26" ht="12.75" customHeight="1" x14ac:dyDescent="0.2">
      <c r="A93" s="118"/>
      <c r="B93" s="118"/>
      <c r="C93" s="99"/>
      <c r="D93" s="119"/>
      <c r="E93" s="99"/>
      <c r="F93" s="99"/>
      <c r="G93" s="99"/>
      <c r="H93" s="99"/>
      <c r="I93" s="99"/>
      <c r="J93" s="99"/>
      <c r="K93" s="99"/>
      <c r="L93" s="99"/>
      <c r="M93" s="99"/>
      <c r="N93" s="99"/>
      <c r="O93" s="99"/>
      <c r="P93" s="99"/>
      <c r="Q93" s="99"/>
      <c r="R93" s="99"/>
      <c r="S93" s="99"/>
      <c r="T93" s="99"/>
      <c r="U93" s="99"/>
      <c r="V93" s="99"/>
      <c r="W93" s="99"/>
      <c r="X93" s="99"/>
      <c r="Y93" s="99"/>
      <c r="Z93" s="66"/>
    </row>
    <row r="94" spans="1:26" ht="12.75" customHeight="1" x14ac:dyDescent="0.2">
      <c r="A94" s="118"/>
      <c r="B94" s="118"/>
      <c r="C94" s="99"/>
      <c r="D94" s="119"/>
      <c r="E94" s="99"/>
      <c r="F94" s="99"/>
      <c r="G94" s="99"/>
      <c r="H94" s="99"/>
      <c r="I94" s="99"/>
      <c r="J94" s="99"/>
      <c r="K94" s="99"/>
      <c r="L94" s="99"/>
      <c r="M94" s="99"/>
      <c r="N94" s="99"/>
      <c r="O94" s="99"/>
      <c r="P94" s="99"/>
      <c r="Q94" s="99"/>
      <c r="R94" s="99"/>
      <c r="S94" s="99"/>
      <c r="T94" s="99"/>
      <c r="U94" s="99"/>
      <c r="V94" s="99"/>
      <c r="W94" s="99"/>
      <c r="X94" s="99"/>
      <c r="Y94" s="99"/>
      <c r="Z94" s="66"/>
    </row>
    <row r="95" spans="1:26" ht="12.75" customHeight="1" x14ac:dyDescent="0.2">
      <c r="A95" s="118"/>
      <c r="B95" s="118"/>
      <c r="C95" s="99"/>
      <c r="D95" s="119"/>
      <c r="E95" s="99"/>
      <c r="F95" s="99"/>
      <c r="G95" s="99"/>
      <c r="H95" s="99"/>
      <c r="I95" s="99"/>
      <c r="J95" s="99"/>
      <c r="K95" s="99"/>
      <c r="L95" s="99"/>
      <c r="M95" s="99"/>
      <c r="N95" s="99"/>
      <c r="O95" s="99"/>
      <c r="P95" s="99"/>
      <c r="Q95" s="99"/>
      <c r="R95" s="99"/>
      <c r="S95" s="99"/>
      <c r="T95" s="99"/>
      <c r="U95" s="99"/>
      <c r="V95" s="99"/>
      <c r="W95" s="99"/>
      <c r="X95" s="99"/>
      <c r="Y95" s="99"/>
      <c r="Z95" s="66"/>
    </row>
    <row r="96" spans="1:26" ht="12.75" customHeight="1" x14ac:dyDescent="0.2">
      <c r="A96" s="118"/>
      <c r="B96" s="118"/>
      <c r="C96" s="99"/>
      <c r="D96" s="119"/>
      <c r="E96" s="99"/>
      <c r="F96" s="99"/>
      <c r="G96" s="99"/>
      <c r="H96" s="99"/>
      <c r="I96" s="99"/>
      <c r="J96" s="99"/>
      <c r="K96" s="99"/>
      <c r="L96" s="99"/>
      <c r="M96" s="99"/>
      <c r="N96" s="99"/>
      <c r="O96" s="99"/>
      <c r="P96" s="99"/>
      <c r="Q96" s="99"/>
      <c r="R96" s="99"/>
      <c r="S96" s="99"/>
      <c r="T96" s="99"/>
      <c r="U96" s="99"/>
      <c r="V96" s="99"/>
      <c r="W96" s="99"/>
      <c r="X96" s="99"/>
      <c r="Y96" s="99"/>
      <c r="Z96" s="66"/>
    </row>
    <row r="97" spans="1:26" ht="12.75" customHeight="1" x14ac:dyDescent="0.2">
      <c r="A97" s="118"/>
      <c r="B97" s="118"/>
      <c r="C97" s="99"/>
      <c r="D97" s="119"/>
      <c r="E97" s="99"/>
      <c r="F97" s="99"/>
      <c r="G97" s="99"/>
      <c r="H97" s="99"/>
      <c r="I97" s="99"/>
      <c r="J97" s="99"/>
      <c r="K97" s="99"/>
      <c r="L97" s="99"/>
      <c r="M97" s="99"/>
      <c r="N97" s="99"/>
      <c r="O97" s="99"/>
      <c r="P97" s="99"/>
      <c r="Q97" s="99"/>
      <c r="R97" s="99"/>
      <c r="S97" s="99"/>
      <c r="T97" s="99"/>
      <c r="U97" s="99"/>
      <c r="V97" s="99"/>
      <c r="W97" s="99"/>
      <c r="X97" s="99"/>
      <c r="Y97" s="99"/>
      <c r="Z97" s="66"/>
    </row>
    <row r="98" spans="1:26" ht="12.75" customHeight="1" x14ac:dyDescent="0.2">
      <c r="A98" s="118"/>
      <c r="B98" s="118"/>
      <c r="C98" s="99"/>
      <c r="D98" s="119"/>
      <c r="E98" s="99"/>
      <c r="F98" s="99"/>
      <c r="G98" s="99"/>
      <c r="H98" s="99"/>
      <c r="I98" s="99"/>
      <c r="J98" s="99"/>
      <c r="K98" s="99"/>
      <c r="L98" s="99"/>
      <c r="M98" s="99"/>
      <c r="N98" s="99"/>
      <c r="O98" s="99"/>
      <c r="P98" s="99"/>
      <c r="Q98" s="99"/>
      <c r="R98" s="99"/>
      <c r="S98" s="99"/>
      <c r="T98" s="99"/>
      <c r="U98" s="99"/>
      <c r="V98" s="99"/>
      <c r="W98" s="99"/>
      <c r="X98" s="99"/>
      <c r="Y98" s="99"/>
      <c r="Z98" s="66"/>
    </row>
    <row r="99" spans="1:26" ht="12.75" customHeight="1" x14ac:dyDescent="0.2">
      <c r="A99" s="118"/>
      <c r="B99" s="118"/>
      <c r="C99" s="99"/>
      <c r="D99" s="119"/>
      <c r="E99" s="99"/>
      <c r="F99" s="99"/>
      <c r="G99" s="99"/>
      <c r="H99" s="99"/>
      <c r="I99" s="99"/>
      <c r="J99" s="99"/>
      <c r="K99" s="99"/>
      <c r="L99" s="99"/>
      <c r="M99" s="99"/>
      <c r="N99" s="99"/>
      <c r="O99" s="99"/>
      <c r="P99" s="99"/>
      <c r="Q99" s="99"/>
      <c r="R99" s="99"/>
      <c r="S99" s="99"/>
      <c r="T99" s="99"/>
      <c r="U99" s="99"/>
      <c r="V99" s="99"/>
      <c r="W99" s="99"/>
      <c r="X99" s="99"/>
      <c r="Y99" s="99"/>
      <c r="Z99" s="66"/>
    </row>
    <row r="100" spans="1:26" ht="12.75" customHeight="1" x14ac:dyDescent="0.2">
      <c r="A100" s="118"/>
      <c r="B100" s="118"/>
      <c r="C100" s="99"/>
      <c r="D100" s="119"/>
      <c r="E100" s="99"/>
      <c r="F100" s="99"/>
      <c r="G100" s="99"/>
      <c r="H100" s="99"/>
      <c r="I100" s="99"/>
      <c r="J100" s="99"/>
      <c r="K100" s="99"/>
      <c r="L100" s="99"/>
      <c r="M100" s="99"/>
      <c r="N100" s="99"/>
      <c r="O100" s="99"/>
      <c r="P100" s="99"/>
      <c r="Q100" s="99"/>
      <c r="R100" s="99"/>
      <c r="S100" s="99"/>
      <c r="T100" s="99"/>
      <c r="U100" s="99"/>
      <c r="V100" s="99"/>
      <c r="W100" s="99"/>
      <c r="X100" s="99"/>
      <c r="Y100" s="99"/>
      <c r="Z100" s="66"/>
    </row>
    <row r="101" spans="1:26" ht="12.75" customHeight="1" x14ac:dyDescent="0.2">
      <c r="A101" s="118"/>
      <c r="B101" s="118"/>
      <c r="C101" s="99"/>
      <c r="D101" s="119"/>
      <c r="E101" s="99"/>
      <c r="F101" s="99"/>
      <c r="G101" s="99"/>
      <c r="H101" s="99"/>
      <c r="I101" s="99"/>
      <c r="J101" s="99"/>
      <c r="K101" s="99"/>
      <c r="L101" s="99"/>
      <c r="M101" s="99"/>
      <c r="N101" s="99"/>
      <c r="O101" s="99"/>
      <c r="P101" s="99"/>
      <c r="Q101" s="99"/>
      <c r="R101" s="99"/>
      <c r="S101" s="99"/>
      <c r="T101" s="99"/>
      <c r="U101" s="99"/>
      <c r="V101" s="99"/>
      <c r="W101" s="99"/>
      <c r="X101" s="99"/>
      <c r="Y101" s="99"/>
      <c r="Z101" s="66"/>
    </row>
    <row r="102" spans="1:26" ht="12.75" customHeight="1" x14ac:dyDescent="0.2">
      <c r="A102" s="118"/>
      <c r="B102" s="118"/>
      <c r="C102" s="99"/>
      <c r="D102" s="119"/>
      <c r="E102" s="99"/>
      <c r="F102" s="99"/>
      <c r="G102" s="99"/>
      <c r="H102" s="99"/>
      <c r="I102" s="99"/>
      <c r="J102" s="99"/>
      <c r="K102" s="99"/>
      <c r="L102" s="99"/>
      <c r="M102" s="99"/>
      <c r="N102" s="99"/>
      <c r="O102" s="99"/>
      <c r="P102" s="99"/>
      <c r="Q102" s="99"/>
      <c r="R102" s="99"/>
      <c r="S102" s="99"/>
      <c r="T102" s="99"/>
      <c r="U102" s="99"/>
      <c r="V102" s="99"/>
      <c r="W102" s="99"/>
      <c r="X102" s="99"/>
      <c r="Y102" s="99"/>
      <c r="Z102" s="66"/>
    </row>
    <row r="103" spans="1:26" ht="12.75" customHeight="1" x14ac:dyDescent="0.2">
      <c r="A103" s="118"/>
      <c r="B103" s="118"/>
      <c r="C103" s="99"/>
      <c r="D103" s="119"/>
      <c r="E103" s="99"/>
      <c r="F103" s="99"/>
      <c r="G103" s="99"/>
      <c r="H103" s="99"/>
      <c r="I103" s="99"/>
      <c r="J103" s="99"/>
      <c r="K103" s="99"/>
      <c r="L103" s="99"/>
      <c r="M103" s="99"/>
      <c r="N103" s="99"/>
      <c r="O103" s="99"/>
      <c r="P103" s="99"/>
      <c r="Q103" s="99"/>
      <c r="R103" s="99"/>
      <c r="S103" s="99"/>
      <c r="T103" s="99"/>
      <c r="U103" s="99"/>
      <c r="V103" s="99"/>
      <c r="W103" s="99"/>
      <c r="X103" s="99"/>
      <c r="Y103" s="99"/>
      <c r="Z103" s="66"/>
    </row>
    <row r="104" spans="1:26" ht="12.75" customHeight="1" x14ac:dyDescent="0.2">
      <c r="A104" s="118"/>
      <c r="B104" s="118"/>
      <c r="C104" s="99"/>
      <c r="D104" s="119"/>
      <c r="E104" s="99"/>
      <c r="F104" s="99"/>
      <c r="G104" s="99"/>
      <c r="H104" s="99"/>
      <c r="I104" s="99"/>
      <c r="J104" s="99"/>
      <c r="K104" s="99"/>
      <c r="L104" s="99"/>
      <c r="M104" s="99"/>
      <c r="N104" s="99"/>
      <c r="O104" s="99"/>
      <c r="P104" s="99"/>
      <c r="Q104" s="99"/>
      <c r="R104" s="99"/>
      <c r="S104" s="99"/>
      <c r="T104" s="99"/>
      <c r="U104" s="99"/>
      <c r="V104" s="99"/>
      <c r="W104" s="99"/>
      <c r="X104" s="99"/>
      <c r="Y104" s="99"/>
      <c r="Z104" s="66"/>
    </row>
    <row r="105" spans="1:26" ht="12.75" customHeight="1" x14ac:dyDescent="0.2">
      <c r="A105" s="118"/>
      <c r="B105" s="118"/>
      <c r="C105" s="99"/>
      <c r="D105" s="119"/>
      <c r="E105" s="99"/>
      <c r="F105" s="99"/>
      <c r="G105" s="99"/>
      <c r="H105" s="99"/>
      <c r="I105" s="99"/>
      <c r="J105" s="99"/>
      <c r="K105" s="99"/>
      <c r="L105" s="99"/>
      <c r="M105" s="99"/>
      <c r="N105" s="99"/>
      <c r="O105" s="99"/>
      <c r="P105" s="99"/>
      <c r="Q105" s="99"/>
      <c r="R105" s="99"/>
      <c r="S105" s="99"/>
      <c r="T105" s="99"/>
      <c r="U105" s="99"/>
      <c r="V105" s="99"/>
      <c r="W105" s="99"/>
      <c r="X105" s="99"/>
      <c r="Y105" s="99"/>
      <c r="Z105" s="66"/>
    </row>
    <row r="106" spans="1:26" ht="12.75" customHeight="1" x14ac:dyDescent="0.2">
      <c r="A106" s="118"/>
      <c r="B106" s="118"/>
      <c r="C106" s="99"/>
      <c r="D106" s="119"/>
      <c r="E106" s="99"/>
      <c r="F106" s="99"/>
      <c r="G106" s="99"/>
      <c r="H106" s="99"/>
      <c r="I106" s="99"/>
      <c r="J106" s="99"/>
      <c r="K106" s="99"/>
      <c r="L106" s="99"/>
      <c r="M106" s="99"/>
      <c r="N106" s="99"/>
      <c r="O106" s="99"/>
      <c r="P106" s="99"/>
      <c r="Q106" s="99"/>
      <c r="R106" s="99"/>
      <c r="S106" s="99"/>
      <c r="T106" s="99"/>
      <c r="U106" s="99"/>
      <c r="V106" s="99"/>
      <c r="W106" s="99"/>
      <c r="X106" s="99"/>
      <c r="Y106" s="99"/>
      <c r="Z106" s="66"/>
    </row>
    <row r="107" spans="1:26" ht="12.75" customHeight="1" x14ac:dyDescent="0.2">
      <c r="A107" s="118"/>
      <c r="B107" s="118"/>
      <c r="C107" s="99"/>
      <c r="D107" s="119"/>
      <c r="E107" s="99"/>
      <c r="F107" s="99"/>
      <c r="G107" s="99"/>
      <c r="H107" s="99"/>
      <c r="I107" s="99"/>
      <c r="J107" s="99"/>
      <c r="K107" s="99"/>
      <c r="L107" s="99"/>
      <c r="M107" s="99"/>
      <c r="N107" s="99"/>
      <c r="O107" s="99"/>
      <c r="P107" s="99"/>
      <c r="Q107" s="99"/>
      <c r="R107" s="99"/>
      <c r="S107" s="99"/>
      <c r="T107" s="99"/>
      <c r="U107" s="99"/>
      <c r="V107" s="99"/>
      <c r="W107" s="99"/>
      <c r="X107" s="99"/>
      <c r="Y107" s="99"/>
      <c r="Z107" s="66"/>
    </row>
    <row r="108" spans="1:26" ht="12.75" customHeight="1" x14ac:dyDescent="0.2">
      <c r="A108" s="118"/>
      <c r="B108" s="118"/>
      <c r="C108" s="99"/>
      <c r="D108" s="119"/>
      <c r="E108" s="99"/>
      <c r="F108" s="99"/>
      <c r="G108" s="99"/>
      <c r="H108" s="99"/>
      <c r="I108" s="99"/>
      <c r="J108" s="99"/>
      <c r="K108" s="99"/>
      <c r="L108" s="99"/>
      <c r="M108" s="99"/>
      <c r="N108" s="99"/>
      <c r="O108" s="99"/>
      <c r="P108" s="99"/>
      <c r="Q108" s="99"/>
      <c r="R108" s="99"/>
      <c r="S108" s="99"/>
      <c r="T108" s="99"/>
      <c r="U108" s="99"/>
      <c r="V108" s="99"/>
      <c r="W108" s="99"/>
      <c r="X108" s="99"/>
      <c r="Y108" s="99"/>
      <c r="Z108" s="66"/>
    </row>
    <row r="109" spans="1:26" ht="12.75" customHeight="1" x14ac:dyDescent="0.2">
      <c r="A109" s="118"/>
      <c r="B109" s="118"/>
      <c r="C109" s="99"/>
      <c r="D109" s="119"/>
      <c r="E109" s="99"/>
      <c r="F109" s="99"/>
      <c r="G109" s="99"/>
      <c r="H109" s="99"/>
      <c r="I109" s="99"/>
      <c r="J109" s="99"/>
      <c r="K109" s="99"/>
      <c r="L109" s="99"/>
      <c r="M109" s="99"/>
      <c r="N109" s="99"/>
      <c r="O109" s="99"/>
      <c r="P109" s="99"/>
      <c r="Q109" s="99"/>
      <c r="R109" s="99"/>
      <c r="S109" s="99"/>
      <c r="T109" s="99"/>
      <c r="U109" s="99"/>
      <c r="V109" s="99"/>
      <c r="W109" s="99"/>
      <c r="X109" s="99"/>
      <c r="Y109" s="99"/>
      <c r="Z109" s="66"/>
    </row>
    <row r="110" spans="1:26" ht="12.75" customHeight="1" x14ac:dyDescent="0.2">
      <c r="A110" s="118"/>
      <c r="B110" s="118"/>
      <c r="C110" s="99"/>
      <c r="D110" s="119"/>
      <c r="E110" s="99"/>
      <c r="F110" s="99"/>
      <c r="G110" s="99"/>
      <c r="H110" s="99"/>
      <c r="I110" s="99"/>
      <c r="J110" s="99"/>
      <c r="K110" s="99"/>
      <c r="L110" s="99"/>
      <c r="M110" s="99"/>
      <c r="N110" s="99"/>
      <c r="O110" s="99"/>
      <c r="P110" s="99"/>
      <c r="Q110" s="99"/>
      <c r="R110" s="99"/>
      <c r="S110" s="99"/>
      <c r="T110" s="99"/>
      <c r="U110" s="99"/>
      <c r="V110" s="99"/>
      <c r="W110" s="99"/>
      <c r="X110" s="99"/>
      <c r="Y110" s="99"/>
      <c r="Z110" s="66"/>
    </row>
    <row r="111" spans="1:26" ht="12.75" customHeight="1" x14ac:dyDescent="0.2">
      <c r="A111" s="118"/>
      <c r="B111" s="118"/>
      <c r="C111" s="99"/>
      <c r="D111" s="119"/>
      <c r="E111" s="99"/>
      <c r="F111" s="99"/>
      <c r="G111" s="99"/>
      <c r="H111" s="99"/>
      <c r="I111" s="99"/>
      <c r="J111" s="99"/>
      <c r="K111" s="99"/>
      <c r="L111" s="99"/>
      <c r="M111" s="99"/>
      <c r="N111" s="99"/>
      <c r="O111" s="99"/>
      <c r="P111" s="99"/>
      <c r="Q111" s="99"/>
      <c r="R111" s="99"/>
      <c r="S111" s="99"/>
      <c r="T111" s="99"/>
      <c r="U111" s="99"/>
      <c r="V111" s="99"/>
      <c r="W111" s="99"/>
      <c r="X111" s="99"/>
      <c r="Y111" s="99"/>
      <c r="Z111" s="66"/>
    </row>
    <row r="112" spans="1:26" ht="12.75" customHeight="1" x14ac:dyDescent="0.2">
      <c r="A112" s="118"/>
      <c r="B112" s="118"/>
      <c r="C112" s="99"/>
      <c r="D112" s="119"/>
      <c r="E112" s="99"/>
      <c r="F112" s="99"/>
      <c r="G112" s="99"/>
      <c r="H112" s="99"/>
      <c r="I112" s="99"/>
      <c r="J112" s="99"/>
      <c r="K112" s="99"/>
      <c r="L112" s="99"/>
      <c r="M112" s="99"/>
      <c r="N112" s="99"/>
      <c r="O112" s="99"/>
      <c r="P112" s="99"/>
      <c r="Q112" s="99"/>
      <c r="R112" s="99"/>
      <c r="S112" s="99"/>
      <c r="T112" s="99"/>
      <c r="U112" s="99"/>
      <c r="V112" s="99"/>
      <c r="W112" s="99"/>
      <c r="X112" s="99"/>
      <c r="Y112" s="99"/>
      <c r="Z112" s="66"/>
    </row>
    <row r="113" spans="1:26" ht="12.75" customHeight="1" x14ac:dyDescent="0.2">
      <c r="A113" s="118"/>
      <c r="B113" s="118"/>
      <c r="C113" s="99"/>
      <c r="D113" s="119"/>
      <c r="E113" s="99"/>
      <c r="F113" s="99"/>
      <c r="G113" s="99"/>
      <c r="H113" s="99"/>
      <c r="I113" s="99"/>
      <c r="J113" s="99"/>
      <c r="K113" s="99"/>
      <c r="L113" s="99"/>
      <c r="M113" s="99"/>
      <c r="N113" s="99"/>
      <c r="O113" s="99"/>
      <c r="P113" s="99"/>
      <c r="Q113" s="99"/>
      <c r="R113" s="99"/>
      <c r="S113" s="99"/>
      <c r="T113" s="99"/>
      <c r="U113" s="99"/>
      <c r="V113" s="99"/>
      <c r="W113" s="99"/>
      <c r="X113" s="99"/>
      <c r="Y113" s="99"/>
      <c r="Z113" s="66"/>
    </row>
    <row r="114" spans="1:26" ht="12.75" customHeight="1" x14ac:dyDescent="0.2">
      <c r="A114" s="118"/>
      <c r="B114" s="118"/>
      <c r="C114" s="99"/>
      <c r="D114" s="119"/>
      <c r="E114" s="99"/>
      <c r="F114" s="99"/>
      <c r="G114" s="99"/>
      <c r="H114" s="99"/>
      <c r="I114" s="99"/>
      <c r="J114" s="99"/>
      <c r="K114" s="99"/>
      <c r="L114" s="99"/>
      <c r="M114" s="99"/>
      <c r="N114" s="99"/>
      <c r="O114" s="99"/>
      <c r="P114" s="99"/>
      <c r="Q114" s="99"/>
      <c r="R114" s="99"/>
      <c r="S114" s="99"/>
      <c r="T114" s="99"/>
      <c r="U114" s="99"/>
      <c r="V114" s="99"/>
      <c r="W114" s="99"/>
      <c r="X114" s="99"/>
      <c r="Y114" s="99"/>
      <c r="Z114" s="66"/>
    </row>
    <row r="115" spans="1:26" ht="12.75" customHeight="1" x14ac:dyDescent="0.2">
      <c r="A115" s="118"/>
      <c r="B115" s="118"/>
      <c r="C115" s="99"/>
      <c r="D115" s="119"/>
      <c r="E115" s="99"/>
      <c r="F115" s="99"/>
      <c r="G115" s="99"/>
      <c r="H115" s="99"/>
      <c r="I115" s="99"/>
      <c r="J115" s="99"/>
      <c r="K115" s="99"/>
      <c r="L115" s="99"/>
      <c r="M115" s="99"/>
      <c r="N115" s="99"/>
      <c r="O115" s="99"/>
      <c r="P115" s="99"/>
      <c r="Q115" s="99"/>
      <c r="R115" s="99"/>
      <c r="S115" s="99"/>
      <c r="T115" s="99"/>
      <c r="U115" s="99"/>
      <c r="V115" s="99"/>
      <c r="W115" s="99"/>
      <c r="X115" s="99"/>
      <c r="Y115" s="99"/>
      <c r="Z115" s="66"/>
    </row>
    <row r="116" spans="1:26" ht="12.75" customHeight="1" x14ac:dyDescent="0.2">
      <c r="A116" s="118"/>
      <c r="B116" s="118"/>
      <c r="C116" s="99"/>
      <c r="D116" s="119"/>
      <c r="E116" s="99"/>
      <c r="F116" s="99"/>
      <c r="G116" s="99"/>
      <c r="H116" s="99"/>
      <c r="I116" s="99"/>
      <c r="J116" s="99"/>
      <c r="K116" s="99"/>
      <c r="L116" s="99"/>
      <c r="M116" s="99"/>
      <c r="N116" s="99"/>
      <c r="O116" s="99"/>
      <c r="P116" s="99"/>
      <c r="Q116" s="99"/>
      <c r="R116" s="99"/>
      <c r="S116" s="99"/>
      <c r="T116" s="99"/>
      <c r="U116" s="99"/>
      <c r="V116" s="99"/>
      <c r="W116" s="99"/>
      <c r="X116" s="99"/>
      <c r="Y116" s="99"/>
      <c r="Z116" s="66"/>
    </row>
    <row r="117" spans="1:26" ht="12.75" customHeight="1" x14ac:dyDescent="0.2">
      <c r="A117" s="118"/>
      <c r="B117" s="118"/>
      <c r="C117" s="99"/>
      <c r="D117" s="119"/>
      <c r="E117" s="99"/>
      <c r="F117" s="99"/>
      <c r="G117" s="99"/>
      <c r="H117" s="99"/>
      <c r="I117" s="99"/>
      <c r="J117" s="99"/>
      <c r="K117" s="99"/>
      <c r="L117" s="99"/>
      <c r="M117" s="99"/>
      <c r="N117" s="99"/>
      <c r="O117" s="99"/>
      <c r="P117" s="99"/>
      <c r="Q117" s="99"/>
      <c r="R117" s="99"/>
      <c r="S117" s="99"/>
      <c r="T117" s="99"/>
      <c r="U117" s="99"/>
      <c r="V117" s="99"/>
      <c r="W117" s="99"/>
      <c r="X117" s="99"/>
      <c r="Y117" s="99"/>
      <c r="Z117" s="66"/>
    </row>
    <row r="118" spans="1:26" ht="12.75" customHeight="1" x14ac:dyDescent="0.2">
      <c r="A118" s="118"/>
      <c r="B118" s="118"/>
      <c r="C118" s="99"/>
      <c r="D118" s="119"/>
      <c r="E118" s="99"/>
      <c r="F118" s="99"/>
      <c r="G118" s="99"/>
      <c r="H118" s="99"/>
      <c r="I118" s="99"/>
      <c r="J118" s="99"/>
      <c r="K118" s="99"/>
      <c r="L118" s="99"/>
      <c r="M118" s="99"/>
      <c r="N118" s="99"/>
      <c r="O118" s="99"/>
      <c r="P118" s="99"/>
      <c r="Q118" s="99"/>
      <c r="R118" s="99"/>
      <c r="S118" s="99"/>
      <c r="T118" s="99"/>
      <c r="U118" s="99"/>
      <c r="V118" s="99"/>
      <c r="W118" s="99"/>
      <c r="X118" s="99"/>
      <c r="Y118" s="99"/>
      <c r="Z118" s="66"/>
    </row>
    <row r="119" spans="1:26" ht="12.75" customHeight="1" x14ac:dyDescent="0.2">
      <c r="A119" s="118"/>
      <c r="B119" s="118"/>
      <c r="C119" s="99"/>
      <c r="D119" s="119"/>
      <c r="E119" s="99"/>
      <c r="F119" s="99"/>
      <c r="G119" s="99"/>
      <c r="H119" s="99"/>
      <c r="I119" s="99"/>
      <c r="J119" s="99"/>
      <c r="K119" s="99"/>
      <c r="L119" s="99"/>
      <c r="M119" s="99"/>
      <c r="N119" s="99"/>
      <c r="O119" s="99"/>
      <c r="P119" s="99"/>
      <c r="Q119" s="99"/>
      <c r="R119" s="99"/>
      <c r="S119" s="99"/>
      <c r="T119" s="99"/>
      <c r="U119" s="99"/>
      <c r="V119" s="99"/>
      <c r="W119" s="99"/>
      <c r="X119" s="99"/>
      <c r="Y119" s="99"/>
      <c r="Z119" s="66"/>
    </row>
    <row r="120" spans="1:26" ht="12.75" customHeight="1" x14ac:dyDescent="0.2">
      <c r="A120" s="118"/>
      <c r="B120" s="118"/>
      <c r="C120" s="99"/>
      <c r="D120" s="119"/>
      <c r="E120" s="99"/>
      <c r="F120" s="99"/>
      <c r="G120" s="99"/>
      <c r="H120" s="99"/>
      <c r="I120" s="99"/>
      <c r="J120" s="99"/>
      <c r="K120" s="99"/>
      <c r="L120" s="99"/>
      <c r="M120" s="99"/>
      <c r="N120" s="99"/>
      <c r="O120" s="99"/>
      <c r="P120" s="99"/>
      <c r="Q120" s="99"/>
      <c r="R120" s="99"/>
      <c r="S120" s="99"/>
      <c r="T120" s="99"/>
      <c r="U120" s="99"/>
      <c r="V120" s="99"/>
      <c r="W120" s="99"/>
      <c r="X120" s="99"/>
      <c r="Y120" s="99"/>
      <c r="Z120" s="66"/>
    </row>
    <row r="121" spans="1:26" ht="12.75" customHeight="1" x14ac:dyDescent="0.2">
      <c r="A121" s="118"/>
      <c r="B121" s="118"/>
      <c r="C121" s="99"/>
      <c r="D121" s="119"/>
      <c r="E121" s="99"/>
      <c r="F121" s="99"/>
      <c r="G121" s="99"/>
      <c r="H121" s="99"/>
      <c r="I121" s="99"/>
      <c r="J121" s="99"/>
      <c r="K121" s="99"/>
      <c r="L121" s="99"/>
      <c r="M121" s="99"/>
      <c r="N121" s="99"/>
      <c r="O121" s="99"/>
      <c r="P121" s="99"/>
      <c r="Q121" s="99"/>
      <c r="R121" s="99"/>
      <c r="S121" s="99"/>
      <c r="T121" s="99"/>
      <c r="U121" s="99"/>
      <c r="V121" s="99"/>
      <c r="W121" s="99"/>
      <c r="X121" s="99"/>
      <c r="Y121" s="99"/>
      <c r="Z121" s="66"/>
    </row>
    <row r="122" spans="1:26" ht="12.75" customHeight="1" x14ac:dyDescent="0.2">
      <c r="A122" s="118"/>
      <c r="B122" s="118"/>
      <c r="C122" s="99"/>
      <c r="D122" s="119"/>
      <c r="E122" s="99"/>
      <c r="F122" s="99"/>
      <c r="G122" s="99"/>
      <c r="H122" s="99"/>
      <c r="I122" s="99"/>
      <c r="J122" s="99"/>
      <c r="K122" s="99"/>
      <c r="L122" s="99"/>
      <c r="M122" s="99"/>
      <c r="N122" s="99"/>
      <c r="O122" s="99"/>
      <c r="P122" s="99"/>
      <c r="Q122" s="99"/>
      <c r="R122" s="99"/>
      <c r="S122" s="99"/>
      <c r="T122" s="99"/>
      <c r="U122" s="99"/>
      <c r="V122" s="99"/>
      <c r="W122" s="99"/>
      <c r="X122" s="99"/>
      <c r="Y122" s="99"/>
      <c r="Z122" s="66"/>
    </row>
    <row r="123" spans="1:26" ht="12.75" customHeight="1" x14ac:dyDescent="0.2">
      <c r="A123" s="118"/>
      <c r="B123" s="118"/>
      <c r="C123" s="99"/>
      <c r="D123" s="119"/>
      <c r="E123" s="99"/>
      <c r="F123" s="99"/>
      <c r="G123" s="99"/>
      <c r="H123" s="99"/>
      <c r="I123" s="99"/>
      <c r="J123" s="99"/>
      <c r="K123" s="99"/>
      <c r="L123" s="99"/>
      <c r="M123" s="99"/>
      <c r="N123" s="99"/>
      <c r="O123" s="99"/>
      <c r="P123" s="99"/>
      <c r="Q123" s="99"/>
      <c r="R123" s="99"/>
      <c r="S123" s="99"/>
      <c r="T123" s="99"/>
      <c r="U123" s="99"/>
      <c r="V123" s="99"/>
      <c r="W123" s="99"/>
      <c r="X123" s="99"/>
      <c r="Y123" s="99"/>
      <c r="Z123" s="66"/>
    </row>
    <row r="124" spans="1:26" ht="12.75" customHeight="1" x14ac:dyDescent="0.2">
      <c r="A124" s="118"/>
      <c r="B124" s="118"/>
      <c r="C124" s="99"/>
      <c r="D124" s="119"/>
      <c r="E124" s="99"/>
      <c r="F124" s="99"/>
      <c r="G124" s="99"/>
      <c r="H124" s="99"/>
      <c r="I124" s="99"/>
      <c r="J124" s="99"/>
      <c r="K124" s="99"/>
      <c r="L124" s="99"/>
      <c r="M124" s="99"/>
      <c r="N124" s="99"/>
      <c r="O124" s="99"/>
      <c r="P124" s="99"/>
      <c r="Q124" s="99"/>
      <c r="R124" s="99"/>
      <c r="S124" s="99"/>
      <c r="T124" s="99"/>
      <c r="U124" s="99"/>
      <c r="V124" s="99"/>
      <c r="W124" s="99"/>
      <c r="X124" s="99"/>
      <c r="Y124" s="99"/>
      <c r="Z124" s="66"/>
    </row>
    <row r="125" spans="1:26" ht="12.75" customHeight="1" x14ac:dyDescent="0.2">
      <c r="A125" s="118"/>
      <c r="B125" s="118"/>
      <c r="C125" s="99"/>
      <c r="D125" s="119"/>
      <c r="E125" s="99"/>
      <c r="F125" s="99"/>
      <c r="G125" s="99"/>
      <c r="H125" s="99"/>
      <c r="I125" s="99"/>
      <c r="J125" s="99"/>
      <c r="K125" s="99"/>
      <c r="L125" s="99"/>
      <c r="M125" s="99"/>
      <c r="N125" s="99"/>
      <c r="O125" s="99"/>
      <c r="P125" s="99"/>
      <c r="Q125" s="99"/>
      <c r="R125" s="99"/>
      <c r="S125" s="99"/>
      <c r="T125" s="99"/>
      <c r="U125" s="99"/>
      <c r="V125" s="99"/>
      <c r="W125" s="99"/>
      <c r="X125" s="99"/>
      <c r="Y125" s="99"/>
      <c r="Z125" s="66"/>
    </row>
    <row r="126" spans="1:26" ht="12.75" customHeight="1" x14ac:dyDescent="0.2">
      <c r="A126" s="118"/>
      <c r="B126" s="118"/>
      <c r="C126" s="99"/>
      <c r="D126" s="119"/>
      <c r="E126" s="99"/>
      <c r="F126" s="99"/>
      <c r="G126" s="99"/>
      <c r="H126" s="99"/>
      <c r="I126" s="99"/>
      <c r="J126" s="99"/>
      <c r="K126" s="99"/>
      <c r="L126" s="99"/>
      <c r="M126" s="99"/>
      <c r="N126" s="99"/>
      <c r="O126" s="99"/>
      <c r="P126" s="99"/>
      <c r="Q126" s="99"/>
      <c r="R126" s="99"/>
      <c r="S126" s="99"/>
      <c r="T126" s="99"/>
      <c r="U126" s="99"/>
      <c r="V126" s="99"/>
      <c r="W126" s="99"/>
      <c r="X126" s="99"/>
      <c r="Y126" s="99"/>
      <c r="Z126" s="66"/>
    </row>
    <row r="127" spans="1:26" ht="12.75" customHeight="1" x14ac:dyDescent="0.2">
      <c r="A127" s="118"/>
      <c r="B127" s="118"/>
      <c r="C127" s="99"/>
      <c r="D127" s="119"/>
      <c r="E127" s="99"/>
      <c r="F127" s="99"/>
      <c r="G127" s="99"/>
      <c r="H127" s="99"/>
      <c r="I127" s="99"/>
      <c r="J127" s="99"/>
      <c r="K127" s="99"/>
      <c r="L127" s="99"/>
      <c r="M127" s="99"/>
      <c r="N127" s="99"/>
      <c r="O127" s="99"/>
      <c r="P127" s="99"/>
      <c r="Q127" s="99"/>
      <c r="R127" s="99"/>
      <c r="S127" s="99"/>
      <c r="T127" s="99"/>
      <c r="U127" s="99"/>
      <c r="V127" s="99"/>
      <c r="W127" s="99"/>
      <c r="X127" s="99"/>
      <c r="Y127" s="99"/>
      <c r="Z127" s="66"/>
    </row>
    <row r="128" spans="1:26" ht="12.75" customHeight="1" x14ac:dyDescent="0.2">
      <c r="A128" s="118"/>
      <c r="B128" s="118"/>
      <c r="C128" s="99"/>
      <c r="D128" s="119"/>
      <c r="E128" s="99"/>
      <c r="F128" s="99"/>
      <c r="G128" s="99"/>
      <c r="H128" s="99"/>
      <c r="I128" s="99"/>
      <c r="J128" s="99"/>
      <c r="K128" s="99"/>
      <c r="L128" s="99"/>
      <c r="M128" s="99"/>
      <c r="N128" s="99"/>
      <c r="O128" s="99"/>
      <c r="P128" s="99"/>
      <c r="Q128" s="99"/>
      <c r="R128" s="99"/>
      <c r="S128" s="99"/>
      <c r="T128" s="99"/>
      <c r="U128" s="99"/>
      <c r="V128" s="99"/>
      <c r="W128" s="99"/>
      <c r="X128" s="99"/>
      <c r="Y128" s="99"/>
      <c r="Z128" s="66"/>
    </row>
    <row r="129" spans="1:26" ht="12.75" customHeight="1" x14ac:dyDescent="0.2">
      <c r="A129" s="118"/>
      <c r="B129" s="118"/>
      <c r="C129" s="99"/>
      <c r="D129" s="119"/>
      <c r="E129" s="99"/>
      <c r="F129" s="99"/>
      <c r="G129" s="99"/>
      <c r="H129" s="99"/>
      <c r="I129" s="99"/>
      <c r="J129" s="99"/>
      <c r="K129" s="99"/>
      <c r="L129" s="99"/>
      <c r="M129" s="99"/>
      <c r="N129" s="99"/>
      <c r="O129" s="99"/>
      <c r="P129" s="99"/>
      <c r="Q129" s="99"/>
      <c r="R129" s="99"/>
      <c r="S129" s="99"/>
      <c r="T129" s="99"/>
      <c r="U129" s="99"/>
      <c r="V129" s="99"/>
      <c r="W129" s="99"/>
      <c r="X129" s="99"/>
      <c r="Y129" s="99"/>
      <c r="Z129" s="66"/>
    </row>
    <row r="130" spans="1:26" ht="12.75" customHeight="1" x14ac:dyDescent="0.2">
      <c r="A130" s="118"/>
      <c r="B130" s="118"/>
      <c r="C130" s="99"/>
      <c r="D130" s="119"/>
      <c r="E130" s="99"/>
      <c r="F130" s="99"/>
      <c r="G130" s="99"/>
      <c r="H130" s="99"/>
      <c r="I130" s="99"/>
      <c r="J130" s="99"/>
      <c r="K130" s="99"/>
      <c r="L130" s="99"/>
      <c r="M130" s="99"/>
      <c r="N130" s="99"/>
      <c r="O130" s="99"/>
      <c r="P130" s="99"/>
      <c r="Q130" s="99"/>
      <c r="R130" s="99"/>
      <c r="S130" s="99"/>
      <c r="T130" s="99"/>
      <c r="U130" s="99"/>
      <c r="V130" s="99"/>
      <c r="W130" s="99"/>
      <c r="X130" s="99"/>
      <c r="Y130" s="99"/>
      <c r="Z130" s="66"/>
    </row>
    <row r="131" spans="1:26" ht="12.75" customHeight="1" x14ac:dyDescent="0.2">
      <c r="A131" s="118"/>
      <c r="B131" s="118"/>
      <c r="C131" s="99"/>
      <c r="D131" s="119"/>
      <c r="E131" s="99"/>
      <c r="F131" s="99"/>
      <c r="G131" s="99"/>
      <c r="H131" s="99"/>
      <c r="I131" s="99"/>
      <c r="J131" s="99"/>
      <c r="K131" s="99"/>
      <c r="L131" s="99"/>
      <c r="M131" s="99"/>
      <c r="N131" s="99"/>
      <c r="O131" s="99"/>
      <c r="P131" s="99"/>
      <c r="Q131" s="99"/>
      <c r="R131" s="99"/>
      <c r="S131" s="99"/>
      <c r="T131" s="99"/>
      <c r="U131" s="99"/>
      <c r="V131" s="99"/>
      <c r="W131" s="99"/>
      <c r="X131" s="99"/>
      <c r="Y131" s="99"/>
      <c r="Z131" s="66"/>
    </row>
    <row r="132" spans="1:26" ht="12.75" customHeight="1" x14ac:dyDescent="0.2">
      <c r="A132" s="118"/>
      <c r="B132" s="118"/>
      <c r="C132" s="99"/>
      <c r="D132" s="119"/>
      <c r="E132" s="99"/>
      <c r="F132" s="99"/>
      <c r="G132" s="99"/>
      <c r="H132" s="99"/>
      <c r="I132" s="99"/>
      <c r="J132" s="99"/>
      <c r="K132" s="99"/>
      <c r="L132" s="99"/>
      <c r="M132" s="99"/>
      <c r="N132" s="99"/>
      <c r="O132" s="99"/>
      <c r="P132" s="99"/>
      <c r="Q132" s="99"/>
      <c r="R132" s="99"/>
      <c r="S132" s="99"/>
      <c r="T132" s="99"/>
      <c r="U132" s="99"/>
      <c r="V132" s="99"/>
      <c r="W132" s="99"/>
      <c r="X132" s="99"/>
      <c r="Y132" s="99"/>
      <c r="Z132" s="66"/>
    </row>
    <row r="133" spans="1:26" ht="12.75" customHeight="1" x14ac:dyDescent="0.2">
      <c r="A133" s="118"/>
      <c r="B133" s="118"/>
      <c r="C133" s="99"/>
      <c r="D133" s="119"/>
      <c r="E133" s="99"/>
      <c r="F133" s="99"/>
      <c r="G133" s="99"/>
      <c r="H133" s="99"/>
      <c r="I133" s="99"/>
      <c r="J133" s="99"/>
      <c r="K133" s="99"/>
      <c r="L133" s="99"/>
      <c r="M133" s="99"/>
      <c r="N133" s="99"/>
      <c r="O133" s="99"/>
      <c r="P133" s="99"/>
      <c r="Q133" s="99"/>
      <c r="R133" s="99"/>
      <c r="S133" s="99"/>
      <c r="T133" s="99"/>
      <c r="U133" s="99"/>
      <c r="V133" s="99"/>
      <c r="W133" s="99"/>
      <c r="X133" s="99"/>
      <c r="Y133" s="99"/>
      <c r="Z133" s="66"/>
    </row>
    <row r="134" spans="1:26" ht="12.75" customHeight="1" x14ac:dyDescent="0.2">
      <c r="A134" s="118"/>
      <c r="B134" s="118"/>
      <c r="C134" s="99"/>
      <c r="D134" s="119"/>
      <c r="E134" s="99"/>
      <c r="F134" s="99"/>
      <c r="G134" s="99"/>
      <c r="H134" s="99"/>
      <c r="I134" s="99"/>
      <c r="J134" s="99"/>
      <c r="K134" s="99"/>
      <c r="L134" s="99"/>
      <c r="M134" s="99"/>
      <c r="N134" s="99"/>
      <c r="O134" s="99"/>
      <c r="P134" s="99"/>
      <c r="Q134" s="99"/>
      <c r="R134" s="99"/>
      <c r="S134" s="99"/>
      <c r="T134" s="99"/>
      <c r="U134" s="99"/>
      <c r="V134" s="99"/>
      <c r="W134" s="99"/>
      <c r="X134" s="99"/>
      <c r="Y134" s="99"/>
      <c r="Z134" s="66"/>
    </row>
    <row r="135" spans="1:26" ht="12.75" customHeight="1" x14ac:dyDescent="0.2">
      <c r="A135" s="118"/>
      <c r="B135" s="118"/>
      <c r="C135" s="99"/>
      <c r="D135" s="119"/>
      <c r="E135" s="99"/>
      <c r="F135" s="99"/>
      <c r="G135" s="99"/>
      <c r="H135" s="99"/>
      <c r="I135" s="99"/>
      <c r="J135" s="99"/>
      <c r="K135" s="99"/>
      <c r="L135" s="99"/>
      <c r="M135" s="99"/>
      <c r="N135" s="99"/>
      <c r="O135" s="99"/>
      <c r="P135" s="99"/>
      <c r="Q135" s="99"/>
      <c r="R135" s="99"/>
      <c r="S135" s="99"/>
      <c r="T135" s="99"/>
      <c r="U135" s="99"/>
      <c r="V135" s="99"/>
      <c r="W135" s="99"/>
      <c r="X135" s="99"/>
      <c r="Y135" s="99"/>
      <c r="Z135" s="66"/>
    </row>
    <row r="136" spans="1:26" ht="12.75" customHeight="1" x14ac:dyDescent="0.2">
      <c r="A136" s="118"/>
      <c r="B136" s="118"/>
      <c r="C136" s="99"/>
      <c r="D136" s="119"/>
      <c r="E136" s="99"/>
      <c r="F136" s="99"/>
      <c r="G136" s="99"/>
      <c r="H136" s="99"/>
      <c r="I136" s="99"/>
      <c r="J136" s="99"/>
      <c r="K136" s="99"/>
      <c r="L136" s="99"/>
      <c r="M136" s="99"/>
      <c r="N136" s="99"/>
      <c r="O136" s="99"/>
      <c r="P136" s="99"/>
      <c r="Q136" s="99"/>
      <c r="R136" s="99"/>
      <c r="S136" s="99"/>
      <c r="T136" s="99"/>
      <c r="U136" s="99"/>
      <c r="V136" s="99"/>
      <c r="W136" s="99"/>
      <c r="X136" s="99"/>
      <c r="Y136" s="99"/>
      <c r="Z136" s="66"/>
    </row>
    <row r="137" spans="1:26" ht="12.75" customHeight="1" x14ac:dyDescent="0.2">
      <c r="A137" s="118"/>
      <c r="B137" s="118"/>
      <c r="C137" s="99"/>
      <c r="D137" s="119"/>
      <c r="E137" s="99"/>
      <c r="F137" s="99"/>
      <c r="G137" s="99"/>
      <c r="H137" s="99"/>
      <c r="I137" s="99"/>
      <c r="J137" s="99"/>
      <c r="K137" s="99"/>
      <c r="L137" s="99"/>
      <c r="M137" s="99"/>
      <c r="N137" s="99"/>
      <c r="O137" s="99"/>
      <c r="P137" s="99"/>
      <c r="Q137" s="99"/>
      <c r="R137" s="99"/>
      <c r="S137" s="99"/>
      <c r="T137" s="99"/>
      <c r="U137" s="99"/>
      <c r="V137" s="99"/>
      <c r="W137" s="99"/>
      <c r="X137" s="99"/>
      <c r="Y137" s="99"/>
      <c r="Z137" s="66"/>
    </row>
    <row r="138" spans="1:26" ht="12.75" customHeight="1" x14ac:dyDescent="0.2">
      <c r="A138" s="118"/>
      <c r="B138" s="118"/>
      <c r="C138" s="99"/>
      <c r="D138" s="119"/>
      <c r="E138" s="99"/>
      <c r="F138" s="99"/>
      <c r="G138" s="99"/>
      <c r="H138" s="99"/>
      <c r="I138" s="99"/>
      <c r="J138" s="99"/>
      <c r="K138" s="99"/>
      <c r="L138" s="99"/>
      <c r="M138" s="99"/>
      <c r="N138" s="99"/>
      <c r="O138" s="99"/>
      <c r="P138" s="99"/>
      <c r="Q138" s="99"/>
      <c r="R138" s="99"/>
      <c r="S138" s="99"/>
      <c r="T138" s="99"/>
      <c r="U138" s="99"/>
      <c r="V138" s="99"/>
      <c r="W138" s="99"/>
      <c r="X138" s="99"/>
      <c r="Y138" s="99"/>
      <c r="Z138" s="66"/>
    </row>
    <row r="139" spans="1:26" ht="12.75" customHeight="1" x14ac:dyDescent="0.2">
      <c r="A139" s="118"/>
      <c r="B139" s="118"/>
      <c r="C139" s="99"/>
      <c r="D139" s="119"/>
      <c r="E139" s="99"/>
      <c r="F139" s="99"/>
      <c r="G139" s="99"/>
      <c r="H139" s="99"/>
      <c r="I139" s="99"/>
      <c r="J139" s="99"/>
      <c r="K139" s="99"/>
      <c r="L139" s="99"/>
      <c r="M139" s="99"/>
      <c r="N139" s="99"/>
      <c r="O139" s="99"/>
      <c r="P139" s="99"/>
      <c r="Q139" s="99"/>
      <c r="R139" s="99"/>
      <c r="S139" s="99"/>
      <c r="T139" s="99"/>
      <c r="U139" s="99"/>
      <c r="V139" s="99"/>
      <c r="W139" s="99"/>
      <c r="X139" s="99"/>
      <c r="Y139" s="99"/>
      <c r="Z139" s="66"/>
    </row>
    <row r="140" spans="1:26" ht="12.75" customHeight="1" x14ac:dyDescent="0.2">
      <c r="A140" s="118"/>
      <c r="B140" s="118"/>
      <c r="C140" s="99"/>
      <c r="D140" s="119"/>
      <c r="E140" s="99"/>
      <c r="F140" s="99"/>
      <c r="G140" s="99"/>
      <c r="H140" s="99"/>
      <c r="I140" s="99"/>
      <c r="J140" s="99"/>
      <c r="K140" s="99"/>
      <c r="L140" s="99"/>
      <c r="M140" s="99"/>
      <c r="N140" s="99"/>
      <c r="O140" s="99"/>
      <c r="P140" s="99"/>
      <c r="Q140" s="99"/>
      <c r="R140" s="99"/>
      <c r="S140" s="99"/>
      <c r="T140" s="99"/>
      <c r="U140" s="99"/>
      <c r="V140" s="99"/>
      <c r="W140" s="99"/>
      <c r="X140" s="99"/>
      <c r="Y140" s="99"/>
      <c r="Z140" s="66"/>
    </row>
    <row r="141" spans="1:26" ht="12.75" customHeight="1" x14ac:dyDescent="0.2">
      <c r="A141" s="118"/>
      <c r="B141" s="118"/>
      <c r="C141" s="99"/>
      <c r="D141" s="119"/>
      <c r="E141" s="99"/>
      <c r="F141" s="99"/>
      <c r="G141" s="99"/>
      <c r="H141" s="99"/>
      <c r="I141" s="99"/>
      <c r="J141" s="99"/>
      <c r="K141" s="99"/>
      <c r="L141" s="99"/>
      <c r="M141" s="99"/>
      <c r="N141" s="99"/>
      <c r="O141" s="99"/>
      <c r="P141" s="99"/>
      <c r="Q141" s="99"/>
      <c r="R141" s="99"/>
      <c r="S141" s="99"/>
      <c r="T141" s="99"/>
      <c r="U141" s="99"/>
      <c r="V141" s="99"/>
      <c r="W141" s="99"/>
      <c r="X141" s="99"/>
      <c r="Y141" s="99"/>
      <c r="Z141" s="66"/>
    </row>
    <row r="142" spans="1:26" ht="12.75" customHeight="1" x14ac:dyDescent="0.2">
      <c r="A142" s="118"/>
      <c r="B142" s="118"/>
      <c r="C142" s="99"/>
      <c r="D142" s="119"/>
      <c r="E142" s="99"/>
      <c r="F142" s="99"/>
      <c r="G142" s="99"/>
      <c r="H142" s="99"/>
      <c r="I142" s="99"/>
      <c r="J142" s="99"/>
      <c r="K142" s="99"/>
      <c r="L142" s="99"/>
      <c r="M142" s="99"/>
      <c r="N142" s="99"/>
      <c r="O142" s="99"/>
      <c r="P142" s="99"/>
      <c r="Q142" s="99"/>
      <c r="R142" s="99"/>
      <c r="S142" s="99"/>
      <c r="T142" s="99"/>
      <c r="U142" s="99"/>
      <c r="V142" s="99"/>
      <c r="W142" s="99"/>
      <c r="X142" s="99"/>
      <c r="Y142" s="99"/>
      <c r="Z142" s="66"/>
    </row>
    <row r="143" spans="1:26" ht="12.75" customHeight="1" x14ac:dyDescent="0.2">
      <c r="A143" s="118"/>
      <c r="B143" s="118"/>
      <c r="C143" s="99"/>
      <c r="D143" s="119"/>
      <c r="E143" s="99"/>
      <c r="F143" s="99"/>
      <c r="G143" s="99"/>
      <c r="H143" s="99"/>
      <c r="I143" s="99"/>
      <c r="J143" s="99"/>
      <c r="K143" s="99"/>
      <c r="L143" s="99"/>
      <c r="M143" s="99"/>
      <c r="N143" s="99"/>
      <c r="O143" s="99"/>
      <c r="P143" s="99"/>
      <c r="Q143" s="99"/>
      <c r="R143" s="99"/>
      <c r="S143" s="99"/>
      <c r="T143" s="99"/>
      <c r="U143" s="99"/>
      <c r="V143" s="99"/>
      <c r="W143" s="99"/>
      <c r="X143" s="99"/>
      <c r="Y143" s="99"/>
      <c r="Z143" s="66"/>
    </row>
    <row r="144" spans="1:26" ht="12.75" customHeight="1" x14ac:dyDescent="0.2">
      <c r="A144" s="118"/>
      <c r="B144" s="118"/>
      <c r="C144" s="99"/>
      <c r="D144" s="119"/>
      <c r="E144" s="99"/>
      <c r="F144" s="99"/>
      <c r="G144" s="99"/>
      <c r="H144" s="99"/>
      <c r="I144" s="99"/>
      <c r="J144" s="99"/>
      <c r="K144" s="99"/>
      <c r="L144" s="99"/>
      <c r="M144" s="99"/>
      <c r="N144" s="99"/>
      <c r="O144" s="99"/>
      <c r="P144" s="99"/>
      <c r="Q144" s="99"/>
      <c r="R144" s="99"/>
      <c r="S144" s="99"/>
      <c r="T144" s="99"/>
      <c r="U144" s="99"/>
      <c r="V144" s="99"/>
      <c r="W144" s="99"/>
      <c r="X144" s="99"/>
      <c r="Y144" s="99"/>
      <c r="Z144" s="66"/>
    </row>
    <row r="145" spans="1:26" ht="12.75" customHeight="1" x14ac:dyDescent="0.2">
      <c r="A145" s="118"/>
      <c r="B145" s="118"/>
      <c r="C145" s="99"/>
      <c r="D145" s="119"/>
      <c r="E145" s="99"/>
      <c r="F145" s="99"/>
      <c r="G145" s="99"/>
      <c r="H145" s="99"/>
      <c r="I145" s="99"/>
      <c r="J145" s="99"/>
      <c r="K145" s="99"/>
      <c r="L145" s="99"/>
      <c r="M145" s="99"/>
      <c r="N145" s="99"/>
      <c r="O145" s="99"/>
      <c r="P145" s="99"/>
      <c r="Q145" s="99"/>
      <c r="R145" s="99"/>
      <c r="S145" s="99"/>
      <c r="T145" s="99"/>
      <c r="U145" s="99"/>
      <c r="V145" s="99"/>
      <c r="W145" s="99"/>
      <c r="X145" s="99"/>
      <c r="Y145" s="99"/>
      <c r="Z145" s="66"/>
    </row>
    <row r="146" spans="1:26" ht="12.75" customHeight="1" x14ac:dyDescent="0.2">
      <c r="A146" s="118"/>
      <c r="B146" s="118"/>
      <c r="C146" s="99"/>
      <c r="D146" s="119"/>
      <c r="E146" s="99"/>
      <c r="F146" s="99"/>
      <c r="G146" s="99"/>
      <c r="H146" s="99"/>
      <c r="I146" s="99"/>
      <c r="J146" s="99"/>
      <c r="K146" s="99"/>
      <c r="L146" s="99"/>
      <c r="M146" s="99"/>
      <c r="N146" s="99"/>
      <c r="O146" s="99"/>
      <c r="P146" s="99"/>
      <c r="Q146" s="99"/>
      <c r="R146" s="99"/>
      <c r="S146" s="99"/>
      <c r="T146" s="99"/>
      <c r="U146" s="99"/>
      <c r="V146" s="99"/>
      <c r="W146" s="99"/>
      <c r="X146" s="99"/>
      <c r="Y146" s="99"/>
      <c r="Z146" s="66"/>
    </row>
    <row r="147" spans="1:26" ht="12.75" customHeight="1" x14ac:dyDescent="0.2">
      <c r="A147" s="118"/>
      <c r="B147" s="118"/>
      <c r="C147" s="99"/>
      <c r="D147" s="119"/>
      <c r="E147" s="99"/>
      <c r="F147" s="99"/>
      <c r="G147" s="99"/>
      <c r="H147" s="99"/>
      <c r="I147" s="99"/>
      <c r="J147" s="99"/>
      <c r="K147" s="99"/>
      <c r="L147" s="99"/>
      <c r="M147" s="99"/>
      <c r="N147" s="99"/>
      <c r="O147" s="99"/>
      <c r="P147" s="99"/>
      <c r="Q147" s="99"/>
      <c r="R147" s="99"/>
      <c r="S147" s="99"/>
      <c r="T147" s="99"/>
      <c r="U147" s="99"/>
      <c r="V147" s="99"/>
      <c r="W147" s="99"/>
      <c r="X147" s="99"/>
      <c r="Y147" s="99"/>
      <c r="Z147" s="66"/>
    </row>
    <row r="148" spans="1:26" ht="12.75" customHeight="1" x14ac:dyDescent="0.2">
      <c r="A148" s="118"/>
      <c r="B148" s="118"/>
      <c r="C148" s="99"/>
      <c r="D148" s="119"/>
      <c r="E148" s="99"/>
      <c r="F148" s="99"/>
      <c r="G148" s="99"/>
      <c r="H148" s="99"/>
      <c r="I148" s="99"/>
      <c r="J148" s="99"/>
      <c r="K148" s="99"/>
      <c r="L148" s="99"/>
      <c r="M148" s="99"/>
      <c r="N148" s="99"/>
      <c r="O148" s="99"/>
      <c r="P148" s="99"/>
      <c r="Q148" s="99"/>
      <c r="R148" s="99"/>
      <c r="S148" s="99"/>
      <c r="T148" s="99"/>
      <c r="U148" s="99"/>
      <c r="V148" s="99"/>
      <c r="W148" s="99"/>
      <c r="X148" s="99"/>
      <c r="Y148" s="99"/>
      <c r="Z148" s="66"/>
    </row>
    <row r="149" spans="1:26" ht="12.75" customHeight="1" x14ac:dyDescent="0.2">
      <c r="A149" s="118"/>
      <c r="B149" s="118"/>
      <c r="C149" s="99"/>
      <c r="D149" s="119"/>
      <c r="E149" s="99"/>
      <c r="F149" s="99"/>
      <c r="G149" s="99"/>
      <c r="H149" s="99"/>
      <c r="I149" s="99"/>
      <c r="J149" s="99"/>
      <c r="K149" s="99"/>
      <c r="L149" s="99"/>
      <c r="M149" s="99"/>
      <c r="N149" s="99"/>
      <c r="O149" s="99"/>
      <c r="P149" s="99"/>
      <c r="Q149" s="99"/>
      <c r="R149" s="99"/>
      <c r="S149" s="99"/>
      <c r="T149" s="99"/>
      <c r="U149" s="99"/>
      <c r="V149" s="99"/>
      <c r="W149" s="99"/>
      <c r="X149" s="99"/>
      <c r="Y149" s="99"/>
      <c r="Z149" s="66"/>
    </row>
    <row r="150" spans="1:26" ht="12.75" customHeight="1" x14ac:dyDescent="0.2">
      <c r="A150" s="118"/>
      <c r="B150" s="118"/>
      <c r="C150" s="99"/>
      <c r="D150" s="119"/>
      <c r="E150" s="99"/>
      <c r="F150" s="99"/>
      <c r="G150" s="99"/>
      <c r="H150" s="99"/>
      <c r="I150" s="99"/>
      <c r="J150" s="99"/>
      <c r="K150" s="99"/>
      <c r="L150" s="99"/>
      <c r="M150" s="99"/>
      <c r="N150" s="99"/>
      <c r="O150" s="99"/>
      <c r="P150" s="99"/>
      <c r="Q150" s="99"/>
      <c r="R150" s="99"/>
      <c r="S150" s="99"/>
      <c r="T150" s="99"/>
      <c r="U150" s="99"/>
      <c r="V150" s="99"/>
      <c r="W150" s="99"/>
      <c r="X150" s="99"/>
      <c r="Y150" s="99"/>
      <c r="Z150" s="66"/>
    </row>
    <row r="151" spans="1:26" ht="12.75" customHeight="1" x14ac:dyDescent="0.2">
      <c r="A151" s="118"/>
      <c r="B151" s="118"/>
      <c r="C151" s="99"/>
      <c r="D151" s="119"/>
      <c r="E151" s="99"/>
      <c r="F151" s="99"/>
      <c r="G151" s="99"/>
      <c r="H151" s="99"/>
      <c r="I151" s="99"/>
      <c r="J151" s="99"/>
      <c r="K151" s="99"/>
      <c r="L151" s="99"/>
      <c r="M151" s="99"/>
      <c r="N151" s="99"/>
      <c r="O151" s="99"/>
      <c r="P151" s="99"/>
      <c r="Q151" s="99"/>
      <c r="R151" s="99"/>
      <c r="S151" s="99"/>
      <c r="T151" s="99"/>
      <c r="U151" s="99"/>
      <c r="V151" s="99"/>
      <c r="W151" s="99"/>
      <c r="X151" s="99"/>
      <c r="Y151" s="99"/>
      <c r="Z151" s="66"/>
    </row>
    <row r="152" spans="1:26" ht="12.75" customHeight="1" x14ac:dyDescent="0.2">
      <c r="A152" s="118"/>
      <c r="B152" s="118"/>
      <c r="C152" s="99"/>
      <c r="D152" s="119"/>
      <c r="E152" s="99"/>
      <c r="F152" s="99"/>
      <c r="G152" s="99"/>
      <c r="H152" s="99"/>
      <c r="I152" s="99"/>
      <c r="J152" s="99"/>
      <c r="K152" s="99"/>
      <c r="L152" s="99"/>
      <c r="M152" s="99"/>
      <c r="N152" s="99"/>
      <c r="O152" s="99"/>
      <c r="P152" s="99"/>
      <c r="Q152" s="99"/>
      <c r="R152" s="99"/>
      <c r="S152" s="99"/>
      <c r="T152" s="99"/>
      <c r="U152" s="99"/>
      <c r="V152" s="99"/>
      <c r="W152" s="99"/>
      <c r="X152" s="99"/>
      <c r="Y152" s="99"/>
      <c r="Z152" s="66"/>
    </row>
    <row r="153" spans="1:26" ht="12.75" customHeight="1" x14ac:dyDescent="0.2">
      <c r="A153" s="118"/>
      <c r="B153" s="118"/>
      <c r="C153" s="99"/>
      <c r="D153" s="119"/>
      <c r="E153" s="99"/>
      <c r="F153" s="99"/>
      <c r="G153" s="99"/>
      <c r="H153" s="99"/>
      <c r="I153" s="99"/>
      <c r="J153" s="99"/>
      <c r="K153" s="99"/>
      <c r="L153" s="99"/>
      <c r="M153" s="99"/>
      <c r="N153" s="99"/>
      <c r="O153" s="99"/>
      <c r="P153" s="99"/>
      <c r="Q153" s="99"/>
      <c r="R153" s="99"/>
      <c r="S153" s="99"/>
      <c r="T153" s="99"/>
      <c r="U153" s="99"/>
      <c r="V153" s="99"/>
      <c r="W153" s="99"/>
      <c r="X153" s="99"/>
      <c r="Y153" s="99"/>
      <c r="Z153" s="66"/>
    </row>
    <row r="154" spans="1:26" ht="12.75" customHeight="1" x14ac:dyDescent="0.2">
      <c r="A154" s="118"/>
      <c r="B154" s="118"/>
      <c r="C154" s="99"/>
      <c r="D154" s="119"/>
      <c r="E154" s="99"/>
      <c r="F154" s="99"/>
      <c r="G154" s="99"/>
      <c r="H154" s="99"/>
      <c r="I154" s="99"/>
      <c r="J154" s="99"/>
      <c r="K154" s="99"/>
      <c r="L154" s="99"/>
      <c r="M154" s="99"/>
      <c r="N154" s="99"/>
      <c r="O154" s="99"/>
      <c r="P154" s="99"/>
      <c r="Q154" s="99"/>
      <c r="R154" s="99"/>
      <c r="S154" s="99"/>
      <c r="T154" s="99"/>
      <c r="U154" s="99"/>
      <c r="V154" s="99"/>
      <c r="W154" s="99"/>
      <c r="X154" s="99"/>
      <c r="Y154" s="99"/>
      <c r="Z154" s="66"/>
    </row>
    <row r="155" spans="1:26" ht="12.75" customHeight="1" x14ac:dyDescent="0.2">
      <c r="A155" s="118"/>
      <c r="B155" s="118"/>
      <c r="C155" s="99"/>
      <c r="D155" s="119"/>
      <c r="E155" s="99"/>
      <c r="F155" s="99"/>
      <c r="G155" s="99"/>
      <c r="H155" s="99"/>
      <c r="I155" s="99"/>
      <c r="J155" s="99"/>
      <c r="K155" s="99"/>
      <c r="L155" s="99"/>
      <c r="M155" s="99"/>
      <c r="N155" s="99"/>
      <c r="O155" s="99"/>
      <c r="P155" s="99"/>
      <c r="Q155" s="99"/>
      <c r="R155" s="99"/>
      <c r="S155" s="99"/>
      <c r="T155" s="99"/>
      <c r="U155" s="99"/>
      <c r="V155" s="99"/>
      <c r="W155" s="99"/>
      <c r="X155" s="99"/>
      <c r="Y155" s="99"/>
      <c r="Z155" s="66"/>
    </row>
    <row r="156" spans="1:26" ht="12.75" customHeight="1" x14ac:dyDescent="0.2">
      <c r="A156" s="118"/>
      <c r="B156" s="118"/>
      <c r="C156" s="99"/>
      <c r="D156" s="119"/>
      <c r="E156" s="99"/>
      <c r="F156" s="99"/>
      <c r="G156" s="99"/>
      <c r="H156" s="99"/>
      <c r="I156" s="99"/>
      <c r="J156" s="99"/>
      <c r="K156" s="99"/>
      <c r="L156" s="99"/>
      <c r="M156" s="99"/>
      <c r="N156" s="99"/>
      <c r="O156" s="99"/>
      <c r="P156" s="99"/>
      <c r="Q156" s="99"/>
      <c r="R156" s="99"/>
      <c r="S156" s="99"/>
      <c r="T156" s="99"/>
      <c r="U156" s="99"/>
      <c r="V156" s="99"/>
      <c r="W156" s="99"/>
      <c r="X156" s="99"/>
      <c r="Y156" s="99"/>
      <c r="Z156" s="66"/>
    </row>
    <row r="157" spans="1:26" ht="12.75" customHeight="1" x14ac:dyDescent="0.2">
      <c r="A157" s="118"/>
      <c r="B157" s="118"/>
      <c r="C157" s="99"/>
      <c r="D157" s="119"/>
      <c r="E157" s="99"/>
      <c r="F157" s="99"/>
      <c r="G157" s="99"/>
      <c r="H157" s="99"/>
      <c r="I157" s="99"/>
      <c r="J157" s="99"/>
      <c r="K157" s="99"/>
      <c r="L157" s="99"/>
      <c r="M157" s="99"/>
      <c r="N157" s="99"/>
      <c r="O157" s="99"/>
      <c r="P157" s="99"/>
      <c r="Q157" s="99"/>
      <c r="R157" s="99"/>
      <c r="S157" s="99"/>
      <c r="T157" s="99"/>
      <c r="U157" s="99"/>
      <c r="V157" s="99"/>
      <c r="W157" s="99"/>
      <c r="X157" s="99"/>
      <c r="Y157" s="99"/>
      <c r="Z157" s="66"/>
    </row>
    <row r="158" spans="1:26" ht="12.75" customHeight="1" x14ac:dyDescent="0.2">
      <c r="A158" s="118"/>
      <c r="B158" s="118"/>
      <c r="C158" s="99"/>
      <c r="D158" s="119"/>
      <c r="E158" s="99"/>
      <c r="F158" s="99"/>
      <c r="G158" s="99"/>
      <c r="H158" s="99"/>
      <c r="I158" s="99"/>
      <c r="J158" s="99"/>
      <c r="K158" s="99"/>
      <c r="L158" s="99"/>
      <c r="M158" s="99"/>
      <c r="N158" s="99"/>
      <c r="O158" s="99"/>
      <c r="P158" s="99"/>
      <c r="Q158" s="99"/>
      <c r="R158" s="99"/>
      <c r="S158" s="99"/>
      <c r="T158" s="99"/>
      <c r="U158" s="99"/>
      <c r="V158" s="99"/>
      <c r="W158" s="99"/>
      <c r="X158" s="99"/>
      <c r="Y158" s="99"/>
      <c r="Z158" s="66"/>
    </row>
    <row r="159" spans="1:26" ht="12.75" customHeight="1" x14ac:dyDescent="0.2">
      <c r="A159" s="118"/>
      <c r="B159" s="118"/>
      <c r="C159" s="99"/>
      <c r="D159" s="119"/>
      <c r="E159" s="99"/>
      <c r="F159" s="99"/>
      <c r="G159" s="99"/>
      <c r="H159" s="99"/>
      <c r="I159" s="99"/>
      <c r="J159" s="99"/>
      <c r="K159" s="99"/>
      <c r="L159" s="99"/>
      <c r="M159" s="99"/>
      <c r="N159" s="99"/>
      <c r="O159" s="99"/>
      <c r="P159" s="99"/>
      <c r="Q159" s="99"/>
      <c r="R159" s="99"/>
      <c r="S159" s="99"/>
      <c r="T159" s="99"/>
      <c r="U159" s="99"/>
      <c r="V159" s="99"/>
      <c r="W159" s="99"/>
      <c r="X159" s="99"/>
      <c r="Y159" s="99"/>
      <c r="Z159" s="66"/>
    </row>
    <row r="160" spans="1:26" ht="12.75" customHeight="1" x14ac:dyDescent="0.2">
      <c r="A160" s="118"/>
      <c r="B160" s="118"/>
      <c r="C160" s="99"/>
      <c r="D160" s="119"/>
      <c r="E160" s="99"/>
      <c r="F160" s="99"/>
      <c r="G160" s="99"/>
      <c r="H160" s="99"/>
      <c r="I160" s="99"/>
      <c r="J160" s="99"/>
      <c r="K160" s="99"/>
      <c r="L160" s="99"/>
      <c r="M160" s="99"/>
      <c r="N160" s="99"/>
      <c r="O160" s="99"/>
      <c r="P160" s="99"/>
      <c r="Q160" s="99"/>
      <c r="R160" s="99"/>
      <c r="S160" s="99"/>
      <c r="T160" s="99"/>
      <c r="U160" s="99"/>
      <c r="V160" s="99"/>
      <c r="W160" s="99"/>
      <c r="X160" s="99"/>
      <c r="Y160" s="99"/>
      <c r="Z160" s="66"/>
    </row>
    <row r="161" spans="1:26" ht="12.75" customHeight="1" x14ac:dyDescent="0.2">
      <c r="A161" s="118"/>
      <c r="B161" s="118"/>
      <c r="C161" s="99"/>
      <c r="D161" s="119"/>
      <c r="E161" s="99"/>
      <c r="F161" s="99"/>
      <c r="G161" s="99"/>
      <c r="H161" s="99"/>
      <c r="I161" s="99"/>
      <c r="J161" s="99"/>
      <c r="K161" s="99"/>
      <c r="L161" s="99"/>
      <c r="M161" s="99"/>
      <c r="N161" s="99"/>
      <c r="O161" s="99"/>
      <c r="P161" s="99"/>
      <c r="Q161" s="99"/>
      <c r="R161" s="99"/>
      <c r="S161" s="99"/>
      <c r="T161" s="99"/>
      <c r="U161" s="99"/>
      <c r="V161" s="99"/>
      <c r="W161" s="99"/>
      <c r="X161" s="99"/>
      <c r="Y161" s="99"/>
      <c r="Z161" s="66"/>
    </row>
    <row r="162" spans="1:26" ht="12.75" customHeight="1" x14ac:dyDescent="0.2">
      <c r="A162" s="118"/>
      <c r="B162" s="118"/>
      <c r="C162" s="99"/>
      <c r="D162" s="119"/>
      <c r="E162" s="99"/>
      <c r="F162" s="99"/>
      <c r="G162" s="99"/>
      <c r="H162" s="99"/>
      <c r="I162" s="99"/>
      <c r="J162" s="99"/>
      <c r="K162" s="99"/>
      <c r="L162" s="99"/>
      <c r="M162" s="99"/>
      <c r="N162" s="99"/>
      <c r="O162" s="99"/>
      <c r="P162" s="99"/>
      <c r="Q162" s="99"/>
      <c r="R162" s="99"/>
      <c r="S162" s="99"/>
      <c r="T162" s="99"/>
      <c r="U162" s="99"/>
      <c r="V162" s="99"/>
      <c r="W162" s="99"/>
      <c r="X162" s="99"/>
      <c r="Y162" s="99"/>
      <c r="Z162" s="66"/>
    </row>
    <row r="163" spans="1:26" ht="12.75" customHeight="1" x14ac:dyDescent="0.2">
      <c r="A163" s="118"/>
      <c r="B163" s="118"/>
      <c r="C163" s="99"/>
      <c r="D163" s="119"/>
      <c r="E163" s="99"/>
      <c r="F163" s="99"/>
      <c r="G163" s="99"/>
      <c r="H163" s="99"/>
      <c r="I163" s="99"/>
      <c r="J163" s="99"/>
      <c r="K163" s="99"/>
      <c r="L163" s="99"/>
      <c r="M163" s="99"/>
      <c r="N163" s="99"/>
      <c r="O163" s="99"/>
      <c r="P163" s="99"/>
      <c r="Q163" s="99"/>
      <c r="R163" s="99"/>
      <c r="S163" s="99"/>
      <c r="T163" s="99"/>
      <c r="U163" s="99"/>
      <c r="V163" s="99"/>
      <c r="W163" s="99"/>
      <c r="X163" s="99"/>
      <c r="Y163" s="99"/>
      <c r="Z163" s="66"/>
    </row>
    <row r="164" spans="1:26" ht="12.75" customHeight="1" x14ac:dyDescent="0.2">
      <c r="A164" s="118"/>
      <c r="B164" s="118"/>
      <c r="C164" s="99"/>
      <c r="D164" s="119"/>
      <c r="E164" s="99"/>
      <c r="F164" s="99"/>
      <c r="G164" s="99"/>
      <c r="H164" s="99"/>
      <c r="I164" s="99"/>
      <c r="J164" s="99"/>
      <c r="K164" s="99"/>
      <c r="L164" s="99"/>
      <c r="M164" s="99"/>
      <c r="N164" s="99"/>
      <c r="O164" s="99"/>
      <c r="P164" s="99"/>
      <c r="Q164" s="99"/>
      <c r="R164" s="99"/>
      <c r="S164" s="99"/>
      <c r="T164" s="99"/>
      <c r="U164" s="99"/>
      <c r="V164" s="99"/>
      <c r="W164" s="99"/>
      <c r="X164" s="99"/>
      <c r="Y164" s="99"/>
      <c r="Z164" s="66"/>
    </row>
    <row r="165" spans="1:26" ht="12.75" customHeight="1" x14ac:dyDescent="0.2">
      <c r="A165" s="118"/>
      <c r="B165" s="118"/>
      <c r="C165" s="99"/>
      <c r="D165" s="119"/>
      <c r="E165" s="99"/>
      <c r="F165" s="99"/>
      <c r="G165" s="99"/>
      <c r="H165" s="99"/>
      <c r="I165" s="99"/>
      <c r="J165" s="99"/>
      <c r="K165" s="99"/>
      <c r="L165" s="99"/>
      <c r="M165" s="99"/>
      <c r="N165" s="99"/>
      <c r="O165" s="99"/>
      <c r="P165" s="99"/>
      <c r="Q165" s="99"/>
      <c r="R165" s="99"/>
      <c r="S165" s="99"/>
      <c r="T165" s="99"/>
      <c r="U165" s="99"/>
      <c r="V165" s="99"/>
      <c r="W165" s="99"/>
      <c r="X165" s="99"/>
      <c r="Y165" s="99"/>
      <c r="Z165" s="66"/>
    </row>
    <row r="166" spans="1:26" ht="12.75" customHeight="1" x14ac:dyDescent="0.2">
      <c r="A166" s="118"/>
      <c r="B166" s="118"/>
      <c r="C166" s="99"/>
      <c r="D166" s="119"/>
      <c r="E166" s="99"/>
      <c r="F166" s="99"/>
      <c r="G166" s="99"/>
      <c r="H166" s="99"/>
      <c r="I166" s="99"/>
      <c r="J166" s="99"/>
      <c r="K166" s="99"/>
      <c r="L166" s="99"/>
      <c r="M166" s="99"/>
      <c r="N166" s="99"/>
      <c r="O166" s="99"/>
      <c r="P166" s="99"/>
      <c r="Q166" s="99"/>
      <c r="R166" s="99"/>
      <c r="S166" s="99"/>
      <c r="T166" s="99"/>
      <c r="U166" s="99"/>
      <c r="V166" s="99"/>
      <c r="W166" s="99"/>
      <c r="X166" s="99"/>
      <c r="Y166" s="99"/>
      <c r="Z166" s="66"/>
    </row>
    <row r="167" spans="1:26" ht="12.75" customHeight="1" x14ac:dyDescent="0.2">
      <c r="A167" s="118"/>
      <c r="B167" s="118"/>
      <c r="C167" s="99"/>
      <c r="D167" s="119"/>
      <c r="E167" s="99"/>
      <c r="F167" s="99"/>
      <c r="G167" s="99"/>
      <c r="H167" s="99"/>
      <c r="I167" s="99"/>
      <c r="J167" s="99"/>
      <c r="K167" s="99"/>
      <c r="L167" s="99"/>
      <c r="M167" s="99"/>
      <c r="N167" s="99"/>
      <c r="O167" s="99"/>
      <c r="P167" s="99"/>
      <c r="Q167" s="99"/>
      <c r="R167" s="99"/>
      <c r="S167" s="99"/>
      <c r="T167" s="99"/>
      <c r="U167" s="99"/>
      <c r="V167" s="99"/>
      <c r="W167" s="99"/>
      <c r="X167" s="99"/>
      <c r="Y167" s="99"/>
      <c r="Z167" s="66"/>
    </row>
    <row r="168" spans="1:26" ht="12.75" customHeight="1" x14ac:dyDescent="0.2">
      <c r="A168" s="118"/>
      <c r="B168" s="118"/>
      <c r="C168" s="99"/>
      <c r="D168" s="119"/>
      <c r="E168" s="99"/>
      <c r="F168" s="99"/>
      <c r="G168" s="99"/>
      <c r="H168" s="99"/>
      <c r="I168" s="99"/>
      <c r="J168" s="99"/>
      <c r="K168" s="99"/>
      <c r="L168" s="99"/>
      <c r="M168" s="99"/>
      <c r="N168" s="99"/>
      <c r="O168" s="99"/>
      <c r="P168" s="99"/>
      <c r="Q168" s="99"/>
      <c r="R168" s="99"/>
      <c r="S168" s="99"/>
      <c r="T168" s="99"/>
      <c r="U168" s="99"/>
      <c r="V168" s="99"/>
      <c r="W168" s="99"/>
      <c r="X168" s="99"/>
      <c r="Y168" s="99"/>
      <c r="Z168" s="66"/>
    </row>
    <row r="169" spans="1:26" ht="12.75" customHeight="1" x14ac:dyDescent="0.2">
      <c r="A169" s="118"/>
      <c r="B169" s="118"/>
      <c r="C169" s="99"/>
      <c r="D169" s="119"/>
      <c r="E169" s="99"/>
      <c r="F169" s="99"/>
      <c r="G169" s="99"/>
      <c r="H169" s="99"/>
      <c r="I169" s="99"/>
      <c r="J169" s="99"/>
      <c r="K169" s="99"/>
      <c r="L169" s="99"/>
      <c r="M169" s="99"/>
      <c r="N169" s="99"/>
      <c r="O169" s="99"/>
      <c r="P169" s="99"/>
      <c r="Q169" s="99"/>
      <c r="R169" s="99"/>
      <c r="S169" s="99"/>
      <c r="T169" s="99"/>
      <c r="U169" s="99"/>
      <c r="V169" s="99"/>
      <c r="W169" s="99"/>
      <c r="X169" s="99"/>
      <c r="Y169" s="99"/>
      <c r="Z169" s="66"/>
    </row>
    <row r="170" spans="1:26" ht="12.75" customHeight="1" x14ac:dyDescent="0.2">
      <c r="A170" s="118"/>
      <c r="B170" s="118"/>
      <c r="C170" s="99"/>
      <c r="D170" s="119"/>
      <c r="E170" s="99"/>
      <c r="F170" s="99"/>
      <c r="G170" s="99"/>
      <c r="H170" s="99"/>
      <c r="I170" s="99"/>
      <c r="J170" s="99"/>
      <c r="K170" s="99"/>
      <c r="L170" s="99"/>
      <c r="M170" s="99"/>
      <c r="N170" s="99"/>
      <c r="O170" s="99"/>
      <c r="P170" s="99"/>
      <c r="Q170" s="99"/>
      <c r="R170" s="99"/>
      <c r="S170" s="99"/>
      <c r="T170" s="99"/>
      <c r="U170" s="99"/>
      <c r="V170" s="99"/>
      <c r="W170" s="99"/>
      <c r="X170" s="99"/>
      <c r="Y170" s="99"/>
      <c r="Z170" s="66"/>
    </row>
    <row r="171" spans="1:26" ht="12.75" customHeight="1" x14ac:dyDescent="0.2">
      <c r="A171" s="118"/>
      <c r="B171" s="118"/>
      <c r="C171" s="99"/>
      <c r="D171" s="119"/>
      <c r="E171" s="99"/>
      <c r="F171" s="99"/>
      <c r="G171" s="99"/>
      <c r="H171" s="99"/>
      <c r="I171" s="99"/>
      <c r="J171" s="99"/>
      <c r="K171" s="99"/>
      <c r="L171" s="99"/>
      <c r="M171" s="99"/>
      <c r="N171" s="99"/>
      <c r="O171" s="99"/>
      <c r="P171" s="99"/>
      <c r="Q171" s="99"/>
      <c r="R171" s="99"/>
      <c r="S171" s="99"/>
      <c r="T171" s="99"/>
      <c r="U171" s="99"/>
      <c r="V171" s="99"/>
      <c r="W171" s="99"/>
      <c r="X171" s="99"/>
      <c r="Y171" s="99"/>
      <c r="Z171" s="66"/>
    </row>
    <row r="172" spans="1:26" ht="12.75" customHeight="1" x14ac:dyDescent="0.2">
      <c r="A172" s="118"/>
      <c r="B172" s="118"/>
      <c r="C172" s="99"/>
      <c r="D172" s="119"/>
      <c r="E172" s="99"/>
      <c r="F172" s="99"/>
      <c r="G172" s="99"/>
      <c r="H172" s="99"/>
      <c r="I172" s="99"/>
      <c r="J172" s="99"/>
      <c r="K172" s="99"/>
      <c r="L172" s="99"/>
      <c r="M172" s="99"/>
      <c r="N172" s="99"/>
      <c r="O172" s="99"/>
      <c r="P172" s="99"/>
      <c r="Q172" s="99"/>
      <c r="R172" s="99"/>
      <c r="S172" s="99"/>
      <c r="T172" s="99"/>
      <c r="U172" s="99"/>
      <c r="V172" s="99"/>
      <c r="W172" s="99"/>
      <c r="X172" s="99"/>
      <c r="Y172" s="99"/>
      <c r="Z172" s="66"/>
    </row>
    <row r="173" spans="1:26" ht="12.75" customHeight="1" x14ac:dyDescent="0.2">
      <c r="A173" s="118"/>
      <c r="B173" s="118"/>
      <c r="C173" s="99"/>
      <c r="D173" s="119"/>
      <c r="E173" s="99"/>
      <c r="F173" s="99"/>
      <c r="G173" s="99"/>
      <c r="H173" s="99"/>
      <c r="I173" s="99"/>
      <c r="J173" s="99"/>
      <c r="K173" s="99"/>
      <c r="L173" s="99"/>
      <c r="M173" s="99"/>
      <c r="N173" s="99"/>
      <c r="O173" s="99"/>
      <c r="P173" s="99"/>
      <c r="Q173" s="99"/>
      <c r="R173" s="99"/>
      <c r="S173" s="99"/>
      <c r="T173" s="99"/>
      <c r="U173" s="99"/>
      <c r="V173" s="99"/>
      <c r="W173" s="99"/>
      <c r="X173" s="99"/>
      <c r="Y173" s="99"/>
      <c r="Z173" s="66"/>
    </row>
    <row r="174" spans="1:26" ht="12.75" customHeight="1" x14ac:dyDescent="0.2">
      <c r="A174" s="118"/>
      <c r="B174" s="118"/>
      <c r="C174" s="99"/>
      <c r="D174" s="119"/>
      <c r="E174" s="99"/>
      <c r="F174" s="99"/>
      <c r="G174" s="99"/>
      <c r="H174" s="99"/>
      <c r="I174" s="99"/>
      <c r="J174" s="99"/>
      <c r="K174" s="99"/>
      <c r="L174" s="99"/>
      <c r="M174" s="99"/>
      <c r="N174" s="99"/>
      <c r="O174" s="99"/>
      <c r="P174" s="99"/>
      <c r="Q174" s="99"/>
      <c r="R174" s="99"/>
      <c r="S174" s="99"/>
      <c r="T174" s="99"/>
      <c r="U174" s="99"/>
      <c r="V174" s="99"/>
      <c r="W174" s="99"/>
      <c r="X174" s="99"/>
      <c r="Y174" s="99"/>
      <c r="Z174" s="66"/>
    </row>
    <row r="175" spans="1:26" ht="12.75" customHeight="1" x14ac:dyDescent="0.2">
      <c r="A175" s="118"/>
      <c r="B175" s="118"/>
      <c r="C175" s="99"/>
      <c r="D175" s="119"/>
      <c r="E175" s="99"/>
      <c r="F175" s="99"/>
      <c r="G175" s="99"/>
      <c r="H175" s="99"/>
      <c r="I175" s="99"/>
      <c r="J175" s="99"/>
      <c r="K175" s="99"/>
      <c r="L175" s="99"/>
      <c r="M175" s="99"/>
      <c r="N175" s="99"/>
      <c r="O175" s="99"/>
      <c r="P175" s="99"/>
      <c r="Q175" s="99"/>
      <c r="R175" s="99"/>
      <c r="S175" s="99"/>
      <c r="T175" s="99"/>
      <c r="U175" s="99"/>
      <c r="V175" s="99"/>
      <c r="W175" s="99"/>
      <c r="X175" s="99"/>
      <c r="Y175" s="99"/>
      <c r="Z175" s="66"/>
    </row>
    <row r="176" spans="1:26" ht="12.75" customHeight="1" x14ac:dyDescent="0.2">
      <c r="A176" s="118"/>
      <c r="B176" s="118"/>
      <c r="C176" s="99"/>
      <c r="D176" s="119"/>
      <c r="E176" s="99"/>
      <c r="F176" s="99"/>
      <c r="G176" s="99"/>
      <c r="H176" s="99"/>
      <c r="I176" s="99"/>
      <c r="J176" s="99"/>
      <c r="K176" s="99"/>
      <c r="L176" s="99"/>
      <c r="M176" s="99"/>
      <c r="N176" s="99"/>
      <c r="O176" s="99"/>
      <c r="P176" s="99"/>
      <c r="Q176" s="99"/>
      <c r="R176" s="99"/>
      <c r="S176" s="99"/>
      <c r="T176" s="99"/>
      <c r="U176" s="99"/>
      <c r="V176" s="99"/>
      <c r="W176" s="99"/>
      <c r="X176" s="99"/>
      <c r="Y176" s="99"/>
      <c r="Z176" s="66"/>
    </row>
    <row r="177" spans="1:26" ht="12.75" customHeight="1" x14ac:dyDescent="0.2">
      <c r="A177" s="118"/>
      <c r="B177" s="118"/>
      <c r="C177" s="99"/>
      <c r="D177" s="119"/>
      <c r="E177" s="99"/>
      <c r="F177" s="99"/>
      <c r="G177" s="99"/>
      <c r="H177" s="99"/>
      <c r="I177" s="99"/>
      <c r="J177" s="99"/>
      <c r="K177" s="99"/>
      <c r="L177" s="99"/>
      <c r="M177" s="99"/>
      <c r="N177" s="99"/>
      <c r="O177" s="99"/>
      <c r="P177" s="99"/>
      <c r="Q177" s="99"/>
      <c r="R177" s="99"/>
      <c r="S177" s="99"/>
      <c r="T177" s="99"/>
      <c r="U177" s="99"/>
      <c r="V177" s="99"/>
      <c r="W177" s="99"/>
      <c r="X177" s="99"/>
      <c r="Y177" s="99"/>
      <c r="Z177" s="66"/>
    </row>
    <row r="178" spans="1:26" ht="12.75" customHeight="1" x14ac:dyDescent="0.2">
      <c r="A178" s="118"/>
      <c r="B178" s="118"/>
      <c r="C178" s="99"/>
      <c r="D178" s="119"/>
      <c r="E178" s="99"/>
      <c r="F178" s="99"/>
      <c r="G178" s="99"/>
      <c r="H178" s="99"/>
      <c r="I178" s="99"/>
      <c r="J178" s="99"/>
      <c r="K178" s="99"/>
      <c r="L178" s="99"/>
      <c r="M178" s="99"/>
      <c r="N178" s="99"/>
      <c r="O178" s="99"/>
      <c r="P178" s="99"/>
      <c r="Q178" s="99"/>
      <c r="R178" s="99"/>
      <c r="S178" s="99"/>
      <c r="T178" s="99"/>
      <c r="U178" s="99"/>
      <c r="V178" s="99"/>
      <c r="W178" s="99"/>
      <c r="X178" s="99"/>
      <c r="Y178" s="99"/>
      <c r="Z178" s="66"/>
    </row>
    <row r="179" spans="1:26" ht="12.75" customHeight="1" x14ac:dyDescent="0.2">
      <c r="A179" s="118"/>
      <c r="B179" s="118"/>
      <c r="C179" s="99"/>
      <c r="D179" s="119"/>
      <c r="E179" s="99"/>
      <c r="F179" s="99"/>
      <c r="G179" s="99"/>
      <c r="H179" s="99"/>
      <c r="I179" s="99"/>
      <c r="J179" s="99"/>
      <c r="K179" s="99"/>
      <c r="L179" s="99"/>
      <c r="M179" s="99"/>
      <c r="N179" s="99"/>
      <c r="O179" s="99"/>
      <c r="P179" s="99"/>
      <c r="Q179" s="99"/>
      <c r="R179" s="99"/>
      <c r="S179" s="99"/>
      <c r="T179" s="99"/>
      <c r="U179" s="99"/>
      <c r="V179" s="99"/>
      <c r="W179" s="99"/>
      <c r="X179" s="99"/>
      <c r="Y179" s="99"/>
      <c r="Z179" s="66"/>
    </row>
    <row r="180" spans="1:26" ht="12.75" customHeight="1" x14ac:dyDescent="0.2">
      <c r="A180" s="118"/>
      <c r="B180" s="118"/>
      <c r="C180" s="99"/>
      <c r="D180" s="119"/>
      <c r="E180" s="99"/>
      <c r="F180" s="99"/>
      <c r="G180" s="99"/>
      <c r="H180" s="99"/>
      <c r="I180" s="99"/>
      <c r="J180" s="99"/>
      <c r="K180" s="99"/>
      <c r="L180" s="99"/>
      <c r="M180" s="99"/>
      <c r="N180" s="99"/>
      <c r="O180" s="99"/>
      <c r="P180" s="99"/>
      <c r="Q180" s="99"/>
      <c r="R180" s="99"/>
      <c r="S180" s="99"/>
      <c r="T180" s="99"/>
      <c r="U180" s="99"/>
      <c r="V180" s="99"/>
      <c r="W180" s="99"/>
      <c r="X180" s="99"/>
      <c r="Y180" s="99"/>
      <c r="Z180" s="66"/>
    </row>
    <row r="181" spans="1:26" ht="12.75" customHeight="1" x14ac:dyDescent="0.2">
      <c r="A181" s="118"/>
      <c r="B181" s="118"/>
      <c r="C181" s="99"/>
      <c r="D181" s="119"/>
      <c r="E181" s="99"/>
      <c r="F181" s="99"/>
      <c r="G181" s="99"/>
      <c r="H181" s="99"/>
      <c r="I181" s="99"/>
      <c r="J181" s="99"/>
      <c r="K181" s="99"/>
      <c r="L181" s="99"/>
      <c r="M181" s="99"/>
      <c r="N181" s="99"/>
      <c r="O181" s="99"/>
      <c r="P181" s="99"/>
      <c r="Q181" s="99"/>
      <c r="R181" s="99"/>
      <c r="S181" s="99"/>
      <c r="T181" s="99"/>
      <c r="U181" s="99"/>
      <c r="V181" s="99"/>
      <c r="W181" s="99"/>
      <c r="X181" s="99"/>
      <c r="Y181" s="99"/>
      <c r="Z181" s="66"/>
    </row>
    <row r="182" spans="1:26" ht="12.75" customHeight="1" x14ac:dyDescent="0.2">
      <c r="A182" s="118"/>
      <c r="B182" s="118"/>
      <c r="C182" s="99"/>
      <c r="D182" s="119"/>
      <c r="E182" s="99"/>
      <c r="F182" s="99"/>
      <c r="G182" s="99"/>
      <c r="H182" s="99"/>
      <c r="I182" s="99"/>
      <c r="J182" s="99"/>
      <c r="K182" s="99"/>
      <c r="L182" s="99"/>
      <c r="M182" s="99"/>
      <c r="N182" s="99"/>
      <c r="O182" s="99"/>
      <c r="P182" s="99"/>
      <c r="Q182" s="99"/>
      <c r="R182" s="99"/>
      <c r="S182" s="99"/>
      <c r="T182" s="99"/>
      <c r="U182" s="99"/>
      <c r="V182" s="99"/>
      <c r="W182" s="99"/>
      <c r="X182" s="99"/>
      <c r="Y182" s="99"/>
      <c r="Z182" s="66"/>
    </row>
    <row r="183" spans="1:26" ht="12.75" customHeight="1" x14ac:dyDescent="0.2">
      <c r="A183" s="118"/>
      <c r="B183" s="118"/>
      <c r="C183" s="99"/>
      <c r="D183" s="119"/>
      <c r="E183" s="99"/>
      <c r="F183" s="99"/>
      <c r="G183" s="99"/>
      <c r="H183" s="99"/>
      <c r="I183" s="99"/>
      <c r="J183" s="99"/>
      <c r="K183" s="99"/>
      <c r="L183" s="99"/>
      <c r="M183" s="99"/>
      <c r="N183" s="99"/>
      <c r="O183" s="99"/>
      <c r="P183" s="99"/>
      <c r="Q183" s="99"/>
      <c r="R183" s="99"/>
      <c r="S183" s="99"/>
      <c r="T183" s="99"/>
      <c r="U183" s="99"/>
      <c r="V183" s="99"/>
      <c r="W183" s="99"/>
      <c r="X183" s="99"/>
      <c r="Y183" s="99"/>
      <c r="Z183" s="66"/>
    </row>
    <row r="184" spans="1:26" ht="12.75" customHeight="1" x14ac:dyDescent="0.2">
      <c r="A184" s="118"/>
      <c r="B184" s="118"/>
      <c r="C184" s="99"/>
      <c r="D184" s="119"/>
      <c r="E184" s="99"/>
      <c r="F184" s="99"/>
      <c r="G184" s="99"/>
      <c r="H184" s="99"/>
      <c r="I184" s="99"/>
      <c r="J184" s="99"/>
      <c r="K184" s="99"/>
      <c r="L184" s="99"/>
      <c r="M184" s="99"/>
      <c r="N184" s="99"/>
      <c r="O184" s="99"/>
      <c r="P184" s="99"/>
      <c r="Q184" s="99"/>
      <c r="R184" s="99"/>
      <c r="S184" s="99"/>
      <c r="T184" s="99"/>
      <c r="U184" s="99"/>
      <c r="V184" s="99"/>
      <c r="W184" s="99"/>
      <c r="X184" s="99"/>
      <c r="Y184" s="99"/>
      <c r="Z184" s="66"/>
    </row>
    <row r="185" spans="1:26" ht="12.75" customHeight="1" x14ac:dyDescent="0.2">
      <c r="A185" s="118"/>
      <c r="B185" s="118"/>
      <c r="C185" s="99"/>
      <c r="D185" s="119"/>
      <c r="E185" s="99"/>
      <c r="F185" s="99"/>
      <c r="G185" s="99"/>
      <c r="H185" s="99"/>
      <c r="I185" s="99"/>
      <c r="J185" s="99"/>
      <c r="K185" s="99"/>
      <c r="L185" s="99"/>
      <c r="M185" s="99"/>
      <c r="N185" s="99"/>
      <c r="O185" s="99"/>
      <c r="P185" s="99"/>
      <c r="Q185" s="99"/>
      <c r="R185" s="99"/>
      <c r="S185" s="99"/>
      <c r="T185" s="99"/>
      <c r="U185" s="99"/>
      <c r="V185" s="99"/>
      <c r="W185" s="99"/>
      <c r="X185" s="99"/>
      <c r="Y185" s="99"/>
      <c r="Z185" s="66"/>
    </row>
    <row r="186" spans="1:26" ht="12.75" customHeight="1" x14ac:dyDescent="0.2">
      <c r="A186" s="118"/>
      <c r="B186" s="118"/>
      <c r="C186" s="99"/>
      <c r="D186" s="119"/>
      <c r="E186" s="99"/>
      <c r="F186" s="99"/>
      <c r="G186" s="99"/>
      <c r="H186" s="99"/>
      <c r="I186" s="99"/>
      <c r="J186" s="99"/>
      <c r="K186" s="99"/>
      <c r="L186" s="99"/>
      <c r="M186" s="99"/>
      <c r="N186" s="99"/>
      <c r="O186" s="99"/>
      <c r="P186" s="99"/>
      <c r="Q186" s="99"/>
      <c r="R186" s="99"/>
      <c r="S186" s="99"/>
      <c r="T186" s="99"/>
      <c r="U186" s="99"/>
      <c r="V186" s="99"/>
      <c r="W186" s="99"/>
      <c r="X186" s="99"/>
      <c r="Y186" s="99"/>
      <c r="Z186" s="66"/>
    </row>
    <row r="187" spans="1:26" ht="12.75" customHeight="1" x14ac:dyDescent="0.2">
      <c r="A187" s="118"/>
      <c r="B187" s="118"/>
      <c r="C187" s="99"/>
      <c r="D187" s="119"/>
      <c r="E187" s="99"/>
      <c r="F187" s="99"/>
      <c r="G187" s="99"/>
      <c r="H187" s="99"/>
      <c r="I187" s="99"/>
      <c r="J187" s="99"/>
      <c r="K187" s="99"/>
      <c r="L187" s="99"/>
      <c r="M187" s="99"/>
      <c r="N187" s="99"/>
      <c r="O187" s="99"/>
      <c r="P187" s="99"/>
      <c r="Q187" s="99"/>
      <c r="R187" s="99"/>
      <c r="S187" s="99"/>
      <c r="T187" s="99"/>
      <c r="U187" s="99"/>
      <c r="V187" s="99"/>
      <c r="W187" s="99"/>
      <c r="X187" s="99"/>
      <c r="Y187" s="99"/>
      <c r="Z187" s="66"/>
    </row>
    <row r="188" spans="1:26" ht="12.75" customHeight="1" x14ac:dyDescent="0.2">
      <c r="A188" s="118"/>
      <c r="B188" s="118"/>
      <c r="C188" s="99"/>
      <c r="D188" s="119"/>
      <c r="E188" s="99"/>
      <c r="F188" s="99"/>
      <c r="G188" s="99"/>
      <c r="H188" s="99"/>
      <c r="I188" s="99"/>
      <c r="J188" s="99"/>
      <c r="K188" s="99"/>
      <c r="L188" s="99"/>
      <c r="M188" s="99"/>
      <c r="N188" s="99"/>
      <c r="O188" s="99"/>
      <c r="P188" s="99"/>
      <c r="Q188" s="99"/>
      <c r="R188" s="99"/>
      <c r="S188" s="99"/>
      <c r="T188" s="99"/>
      <c r="U188" s="99"/>
      <c r="V188" s="99"/>
      <c r="W188" s="99"/>
      <c r="X188" s="99"/>
      <c r="Y188" s="99"/>
      <c r="Z188" s="66"/>
    </row>
    <row r="189" spans="1:26" ht="12.75" customHeight="1" x14ac:dyDescent="0.2">
      <c r="A189" s="118"/>
      <c r="B189" s="118"/>
      <c r="C189" s="99"/>
      <c r="D189" s="119"/>
      <c r="E189" s="99"/>
      <c r="F189" s="99"/>
      <c r="G189" s="99"/>
      <c r="H189" s="99"/>
      <c r="I189" s="99"/>
      <c r="J189" s="99"/>
      <c r="K189" s="99"/>
      <c r="L189" s="99"/>
      <c r="M189" s="99"/>
      <c r="N189" s="99"/>
      <c r="O189" s="99"/>
      <c r="P189" s="99"/>
      <c r="Q189" s="99"/>
      <c r="R189" s="99"/>
      <c r="S189" s="99"/>
      <c r="T189" s="99"/>
      <c r="U189" s="99"/>
      <c r="V189" s="99"/>
      <c r="W189" s="99"/>
      <c r="X189" s="99"/>
      <c r="Y189" s="99"/>
      <c r="Z189" s="66"/>
    </row>
    <row r="190" spans="1:26" ht="12.75" customHeight="1" x14ac:dyDescent="0.2">
      <c r="A190" s="118"/>
      <c r="B190" s="118"/>
      <c r="C190" s="99"/>
      <c r="D190" s="119"/>
      <c r="E190" s="99"/>
      <c r="F190" s="99"/>
      <c r="G190" s="99"/>
      <c r="H190" s="99"/>
      <c r="I190" s="99"/>
      <c r="J190" s="99"/>
      <c r="K190" s="99"/>
      <c r="L190" s="99"/>
      <c r="M190" s="99"/>
      <c r="N190" s="99"/>
      <c r="O190" s="99"/>
      <c r="P190" s="99"/>
      <c r="Q190" s="99"/>
      <c r="R190" s="99"/>
      <c r="S190" s="99"/>
      <c r="T190" s="99"/>
      <c r="U190" s="99"/>
      <c r="V190" s="99"/>
      <c r="W190" s="99"/>
      <c r="X190" s="99"/>
      <c r="Y190" s="99"/>
      <c r="Z190" s="66"/>
    </row>
    <row r="191" spans="1:26" ht="12.75" customHeight="1" x14ac:dyDescent="0.2">
      <c r="A191" s="118"/>
      <c r="B191" s="118"/>
      <c r="C191" s="99"/>
      <c r="D191" s="119"/>
      <c r="E191" s="99"/>
      <c r="F191" s="99"/>
      <c r="G191" s="99"/>
      <c r="H191" s="99"/>
      <c r="I191" s="99"/>
      <c r="J191" s="99"/>
      <c r="K191" s="99"/>
      <c r="L191" s="99"/>
      <c r="M191" s="99"/>
      <c r="N191" s="99"/>
      <c r="O191" s="99"/>
      <c r="P191" s="99"/>
      <c r="Q191" s="99"/>
      <c r="R191" s="99"/>
      <c r="S191" s="99"/>
      <c r="T191" s="99"/>
      <c r="U191" s="99"/>
      <c r="V191" s="99"/>
      <c r="W191" s="99"/>
      <c r="X191" s="99"/>
      <c r="Y191" s="99"/>
      <c r="Z191" s="66"/>
    </row>
    <row r="192" spans="1:26" ht="12.75" customHeight="1" x14ac:dyDescent="0.2">
      <c r="A192" s="118"/>
      <c r="B192" s="118"/>
      <c r="C192" s="99"/>
      <c r="D192" s="119"/>
      <c r="E192" s="99"/>
      <c r="F192" s="99"/>
      <c r="G192" s="99"/>
      <c r="H192" s="99"/>
      <c r="I192" s="99"/>
      <c r="J192" s="99"/>
      <c r="K192" s="99"/>
      <c r="L192" s="99"/>
      <c r="M192" s="99"/>
      <c r="N192" s="99"/>
      <c r="O192" s="99"/>
      <c r="P192" s="99"/>
      <c r="Q192" s="99"/>
      <c r="R192" s="99"/>
      <c r="S192" s="99"/>
      <c r="T192" s="99"/>
      <c r="U192" s="99"/>
      <c r="V192" s="99"/>
      <c r="W192" s="99"/>
      <c r="X192" s="99"/>
      <c r="Y192" s="99"/>
      <c r="Z192" s="66"/>
    </row>
    <row r="193" spans="1:26" ht="12.75" customHeight="1" x14ac:dyDescent="0.2">
      <c r="A193" s="118"/>
      <c r="B193" s="118"/>
      <c r="C193" s="99"/>
      <c r="D193" s="119"/>
      <c r="E193" s="99"/>
      <c r="F193" s="99"/>
      <c r="G193" s="99"/>
      <c r="H193" s="99"/>
      <c r="I193" s="99"/>
      <c r="J193" s="99"/>
      <c r="K193" s="99"/>
      <c r="L193" s="99"/>
      <c r="M193" s="99"/>
      <c r="N193" s="99"/>
      <c r="O193" s="99"/>
      <c r="P193" s="99"/>
      <c r="Q193" s="99"/>
      <c r="R193" s="99"/>
      <c r="S193" s="99"/>
      <c r="T193" s="99"/>
      <c r="U193" s="99"/>
      <c r="V193" s="99"/>
      <c r="W193" s="99"/>
      <c r="X193" s="99"/>
      <c r="Y193" s="99"/>
      <c r="Z193" s="66"/>
    </row>
    <row r="194" spans="1:26" ht="12.75" customHeight="1" x14ac:dyDescent="0.2">
      <c r="A194" s="118"/>
      <c r="B194" s="118"/>
      <c r="C194" s="99"/>
      <c r="D194" s="119"/>
      <c r="E194" s="99"/>
      <c r="F194" s="99"/>
      <c r="G194" s="99"/>
      <c r="H194" s="99"/>
      <c r="I194" s="99"/>
      <c r="J194" s="99"/>
      <c r="K194" s="99"/>
      <c r="L194" s="99"/>
      <c r="M194" s="99"/>
      <c r="N194" s="99"/>
      <c r="O194" s="99"/>
      <c r="P194" s="99"/>
      <c r="Q194" s="99"/>
      <c r="R194" s="99"/>
      <c r="S194" s="99"/>
      <c r="T194" s="99"/>
      <c r="U194" s="99"/>
      <c r="V194" s="99"/>
      <c r="W194" s="99"/>
      <c r="X194" s="99"/>
      <c r="Y194" s="99"/>
      <c r="Z194" s="66"/>
    </row>
    <row r="195" spans="1:26" ht="12.75" customHeight="1" x14ac:dyDescent="0.2">
      <c r="A195" s="118"/>
      <c r="B195" s="118"/>
      <c r="C195" s="99"/>
      <c r="D195" s="119"/>
      <c r="E195" s="99"/>
      <c r="F195" s="99"/>
      <c r="G195" s="99"/>
      <c r="H195" s="99"/>
      <c r="I195" s="99"/>
      <c r="J195" s="99"/>
      <c r="K195" s="99"/>
      <c r="L195" s="99"/>
      <c r="M195" s="99"/>
      <c r="N195" s="99"/>
      <c r="O195" s="99"/>
      <c r="P195" s="99"/>
      <c r="Q195" s="99"/>
      <c r="R195" s="99"/>
      <c r="S195" s="99"/>
      <c r="T195" s="99"/>
      <c r="U195" s="99"/>
      <c r="V195" s="99"/>
      <c r="W195" s="99"/>
      <c r="X195" s="99"/>
      <c r="Y195" s="99"/>
      <c r="Z195" s="66"/>
    </row>
    <row r="196" spans="1:26" ht="12.75" customHeight="1" x14ac:dyDescent="0.2">
      <c r="A196" s="118"/>
      <c r="B196" s="118"/>
      <c r="C196" s="99"/>
      <c r="D196" s="119"/>
      <c r="E196" s="99"/>
      <c r="F196" s="99"/>
      <c r="G196" s="99"/>
      <c r="H196" s="99"/>
      <c r="I196" s="99"/>
      <c r="J196" s="99"/>
      <c r="K196" s="99"/>
      <c r="L196" s="99"/>
      <c r="M196" s="99"/>
      <c r="N196" s="99"/>
      <c r="O196" s="99"/>
      <c r="P196" s="99"/>
      <c r="Q196" s="99"/>
      <c r="R196" s="99"/>
      <c r="S196" s="99"/>
      <c r="T196" s="99"/>
      <c r="U196" s="99"/>
      <c r="V196" s="99"/>
      <c r="W196" s="99"/>
      <c r="X196" s="99"/>
      <c r="Y196" s="99"/>
      <c r="Z196" s="66"/>
    </row>
    <row r="197" spans="1:26" ht="12.75" customHeight="1" x14ac:dyDescent="0.2">
      <c r="A197" s="118"/>
      <c r="B197" s="118"/>
      <c r="C197" s="99"/>
      <c r="D197" s="119"/>
      <c r="E197" s="99"/>
      <c r="F197" s="99"/>
      <c r="G197" s="99"/>
      <c r="H197" s="99"/>
      <c r="I197" s="99"/>
      <c r="J197" s="99"/>
      <c r="K197" s="99"/>
      <c r="L197" s="99"/>
      <c r="M197" s="99"/>
      <c r="N197" s="99"/>
      <c r="O197" s="99"/>
      <c r="P197" s="99"/>
      <c r="Q197" s="99"/>
      <c r="R197" s="99"/>
      <c r="S197" s="99"/>
      <c r="T197" s="99"/>
      <c r="U197" s="99"/>
      <c r="V197" s="99"/>
      <c r="W197" s="99"/>
      <c r="X197" s="99"/>
      <c r="Y197" s="99"/>
      <c r="Z197" s="66"/>
    </row>
    <row r="198" spans="1:26" ht="12.75" customHeight="1" x14ac:dyDescent="0.2">
      <c r="A198" s="118"/>
      <c r="B198" s="118"/>
      <c r="C198" s="99"/>
      <c r="D198" s="119"/>
      <c r="E198" s="99"/>
      <c r="F198" s="99"/>
      <c r="G198" s="99"/>
      <c r="H198" s="99"/>
      <c r="I198" s="99"/>
      <c r="J198" s="99"/>
      <c r="K198" s="99"/>
      <c r="L198" s="99"/>
      <c r="M198" s="99"/>
      <c r="N198" s="99"/>
      <c r="O198" s="99"/>
      <c r="P198" s="99"/>
      <c r="Q198" s="99"/>
      <c r="R198" s="99"/>
      <c r="S198" s="99"/>
      <c r="T198" s="99"/>
      <c r="U198" s="99"/>
      <c r="V198" s="99"/>
      <c r="W198" s="99"/>
      <c r="X198" s="99"/>
      <c r="Y198" s="99"/>
      <c r="Z198" s="66"/>
    </row>
    <row r="199" spans="1:26" ht="12.75" customHeight="1" x14ac:dyDescent="0.2">
      <c r="A199" s="118"/>
      <c r="B199" s="118"/>
      <c r="C199" s="99"/>
      <c r="D199" s="119"/>
      <c r="E199" s="99"/>
      <c r="F199" s="99"/>
      <c r="G199" s="99"/>
      <c r="H199" s="99"/>
      <c r="I199" s="99"/>
      <c r="J199" s="99"/>
      <c r="K199" s="99"/>
      <c r="L199" s="99"/>
      <c r="M199" s="99"/>
      <c r="N199" s="99"/>
      <c r="O199" s="99"/>
      <c r="P199" s="99"/>
      <c r="Q199" s="99"/>
      <c r="R199" s="99"/>
      <c r="S199" s="99"/>
      <c r="T199" s="99"/>
      <c r="U199" s="99"/>
      <c r="V199" s="99"/>
      <c r="W199" s="99"/>
      <c r="X199" s="99"/>
      <c r="Y199" s="99"/>
      <c r="Z199" s="66"/>
    </row>
    <row r="200" spans="1:26" ht="12.75" customHeight="1" x14ac:dyDescent="0.2">
      <c r="A200" s="118"/>
      <c r="B200" s="118"/>
      <c r="C200" s="99"/>
      <c r="D200" s="119"/>
      <c r="E200" s="99"/>
      <c r="F200" s="99"/>
      <c r="G200" s="99"/>
      <c r="H200" s="99"/>
      <c r="I200" s="99"/>
      <c r="J200" s="99"/>
      <c r="K200" s="99"/>
      <c r="L200" s="99"/>
      <c r="M200" s="99"/>
      <c r="N200" s="99"/>
      <c r="O200" s="99"/>
      <c r="P200" s="99"/>
      <c r="Q200" s="99"/>
      <c r="R200" s="99"/>
      <c r="S200" s="99"/>
      <c r="T200" s="99"/>
      <c r="U200" s="99"/>
      <c r="V200" s="99"/>
      <c r="W200" s="99"/>
      <c r="X200" s="99"/>
      <c r="Y200" s="99"/>
      <c r="Z200" s="66"/>
    </row>
    <row r="201" spans="1:26" ht="12.75" customHeight="1" x14ac:dyDescent="0.2">
      <c r="A201" s="118"/>
      <c r="B201" s="118"/>
      <c r="C201" s="99"/>
      <c r="D201" s="119"/>
      <c r="E201" s="99"/>
      <c r="F201" s="99"/>
      <c r="G201" s="99"/>
      <c r="H201" s="99"/>
      <c r="I201" s="99"/>
      <c r="J201" s="99"/>
      <c r="K201" s="99"/>
      <c r="L201" s="99"/>
      <c r="M201" s="99"/>
      <c r="N201" s="99"/>
      <c r="O201" s="99"/>
      <c r="P201" s="99"/>
      <c r="Q201" s="99"/>
      <c r="R201" s="99"/>
      <c r="S201" s="99"/>
      <c r="T201" s="99"/>
      <c r="U201" s="99"/>
      <c r="V201" s="99"/>
      <c r="W201" s="99"/>
      <c r="X201" s="99"/>
      <c r="Y201" s="99"/>
      <c r="Z201" s="66"/>
    </row>
    <row r="202" spans="1:26" ht="12.75" customHeight="1" x14ac:dyDescent="0.2">
      <c r="A202" s="118"/>
      <c r="B202" s="118"/>
      <c r="C202" s="99"/>
      <c r="D202" s="119"/>
      <c r="E202" s="99"/>
      <c r="F202" s="99"/>
      <c r="G202" s="99"/>
      <c r="H202" s="99"/>
      <c r="I202" s="99"/>
      <c r="J202" s="99"/>
      <c r="K202" s="99"/>
      <c r="L202" s="99"/>
      <c r="M202" s="99"/>
      <c r="N202" s="99"/>
      <c r="O202" s="99"/>
      <c r="P202" s="99"/>
      <c r="Q202" s="99"/>
      <c r="R202" s="99"/>
      <c r="S202" s="99"/>
      <c r="T202" s="99"/>
      <c r="U202" s="99"/>
      <c r="V202" s="99"/>
      <c r="W202" s="99"/>
      <c r="X202" s="99"/>
      <c r="Y202" s="99"/>
      <c r="Z202" s="66"/>
    </row>
    <row r="203" spans="1:26" ht="12.75" customHeight="1" x14ac:dyDescent="0.2">
      <c r="A203" s="118"/>
      <c r="B203" s="118"/>
      <c r="C203" s="99"/>
      <c r="D203" s="119"/>
      <c r="E203" s="99"/>
      <c r="F203" s="99"/>
      <c r="G203" s="99"/>
      <c r="H203" s="99"/>
      <c r="I203" s="99"/>
      <c r="J203" s="99"/>
      <c r="K203" s="99"/>
      <c r="L203" s="99"/>
      <c r="M203" s="99"/>
      <c r="N203" s="99"/>
      <c r="O203" s="99"/>
      <c r="P203" s="99"/>
      <c r="Q203" s="99"/>
      <c r="R203" s="99"/>
      <c r="S203" s="99"/>
      <c r="T203" s="99"/>
      <c r="U203" s="99"/>
      <c r="V203" s="99"/>
      <c r="W203" s="99"/>
      <c r="X203" s="99"/>
      <c r="Y203" s="99"/>
      <c r="Z203" s="66"/>
    </row>
    <row r="204" spans="1:26" ht="12.75" customHeight="1" x14ac:dyDescent="0.2">
      <c r="A204" s="118"/>
      <c r="B204" s="118"/>
      <c r="C204" s="99"/>
      <c r="D204" s="119"/>
      <c r="E204" s="99"/>
      <c r="F204" s="99"/>
      <c r="G204" s="99"/>
      <c r="H204" s="99"/>
      <c r="I204" s="99"/>
      <c r="J204" s="99"/>
      <c r="K204" s="99"/>
      <c r="L204" s="99"/>
      <c r="M204" s="99"/>
      <c r="N204" s="99"/>
      <c r="O204" s="99"/>
      <c r="P204" s="99"/>
      <c r="Q204" s="99"/>
      <c r="R204" s="99"/>
      <c r="S204" s="99"/>
      <c r="T204" s="99"/>
      <c r="U204" s="99"/>
      <c r="V204" s="99"/>
      <c r="W204" s="99"/>
      <c r="X204" s="99"/>
      <c r="Y204" s="99"/>
      <c r="Z204" s="66"/>
    </row>
    <row r="205" spans="1:26" ht="12.75" customHeight="1" x14ac:dyDescent="0.2">
      <c r="A205" s="118"/>
      <c r="B205" s="118"/>
      <c r="C205" s="99"/>
      <c r="D205" s="119"/>
      <c r="E205" s="99"/>
      <c r="F205" s="99"/>
      <c r="G205" s="99"/>
      <c r="H205" s="99"/>
      <c r="I205" s="99"/>
      <c r="J205" s="99"/>
      <c r="K205" s="99"/>
      <c r="L205" s="99"/>
      <c r="M205" s="99"/>
      <c r="N205" s="99"/>
      <c r="O205" s="99"/>
      <c r="P205" s="99"/>
      <c r="Q205" s="99"/>
      <c r="R205" s="99"/>
      <c r="S205" s="99"/>
      <c r="T205" s="99"/>
      <c r="U205" s="99"/>
      <c r="V205" s="99"/>
      <c r="W205" s="99"/>
      <c r="X205" s="99"/>
      <c r="Y205" s="99"/>
      <c r="Z205" s="66"/>
    </row>
    <row r="206" spans="1:26" ht="12.75" customHeight="1" x14ac:dyDescent="0.2">
      <c r="A206" s="118"/>
      <c r="B206" s="118"/>
      <c r="C206" s="99"/>
      <c r="D206" s="119"/>
      <c r="E206" s="99"/>
      <c r="F206" s="99"/>
      <c r="G206" s="99"/>
      <c r="H206" s="99"/>
      <c r="I206" s="99"/>
      <c r="J206" s="99"/>
      <c r="K206" s="99"/>
      <c r="L206" s="99"/>
      <c r="M206" s="99"/>
      <c r="N206" s="99"/>
      <c r="O206" s="99"/>
      <c r="P206" s="99"/>
      <c r="Q206" s="99"/>
      <c r="R206" s="99"/>
      <c r="S206" s="99"/>
      <c r="T206" s="99"/>
      <c r="U206" s="99"/>
      <c r="V206" s="99"/>
      <c r="W206" s="99"/>
      <c r="X206" s="99"/>
      <c r="Y206" s="99"/>
      <c r="Z206" s="66"/>
    </row>
    <row r="207" spans="1:26" ht="12.75" customHeight="1" x14ac:dyDescent="0.2">
      <c r="A207" s="118"/>
      <c r="B207" s="118"/>
      <c r="C207" s="99"/>
      <c r="D207" s="119"/>
      <c r="E207" s="99"/>
      <c r="F207" s="99"/>
      <c r="G207" s="99"/>
      <c r="H207" s="99"/>
      <c r="I207" s="99"/>
      <c r="J207" s="99"/>
      <c r="K207" s="99"/>
      <c r="L207" s="99"/>
      <c r="M207" s="99"/>
      <c r="N207" s="99"/>
      <c r="O207" s="99"/>
      <c r="P207" s="99"/>
      <c r="Q207" s="99"/>
      <c r="R207" s="99"/>
      <c r="S207" s="99"/>
      <c r="T207" s="99"/>
      <c r="U207" s="99"/>
      <c r="V207" s="99"/>
      <c r="W207" s="99"/>
      <c r="X207" s="99"/>
      <c r="Y207" s="99"/>
      <c r="Z207" s="66"/>
    </row>
    <row r="208" spans="1:26" ht="12.75" customHeight="1" x14ac:dyDescent="0.2">
      <c r="A208" s="118"/>
      <c r="B208" s="118"/>
      <c r="C208" s="99"/>
      <c r="D208" s="119"/>
      <c r="E208" s="99"/>
      <c r="F208" s="99"/>
      <c r="G208" s="99"/>
      <c r="H208" s="99"/>
      <c r="I208" s="99"/>
      <c r="J208" s="99"/>
      <c r="K208" s="99"/>
      <c r="L208" s="99"/>
      <c r="M208" s="99"/>
      <c r="N208" s="99"/>
      <c r="O208" s="99"/>
      <c r="P208" s="99"/>
      <c r="Q208" s="99"/>
      <c r="R208" s="99"/>
      <c r="S208" s="99"/>
      <c r="T208" s="99"/>
      <c r="U208" s="99"/>
      <c r="V208" s="99"/>
      <c r="W208" s="99"/>
      <c r="X208" s="99"/>
      <c r="Y208" s="99"/>
      <c r="Z208" s="66"/>
    </row>
    <row r="209" spans="1:26" ht="12.75" customHeight="1" x14ac:dyDescent="0.2">
      <c r="A209" s="118"/>
      <c r="B209" s="118"/>
      <c r="C209" s="99"/>
      <c r="D209" s="119"/>
      <c r="E209" s="99"/>
      <c r="F209" s="99"/>
      <c r="G209" s="99"/>
      <c r="H209" s="99"/>
      <c r="I209" s="99"/>
      <c r="J209" s="99"/>
      <c r="K209" s="99"/>
      <c r="L209" s="99"/>
      <c r="M209" s="99"/>
      <c r="N209" s="99"/>
      <c r="O209" s="99"/>
      <c r="P209" s="99"/>
      <c r="Q209" s="99"/>
      <c r="R209" s="99"/>
      <c r="S209" s="99"/>
      <c r="T209" s="99"/>
      <c r="U209" s="99"/>
      <c r="V209" s="99"/>
      <c r="W209" s="99"/>
      <c r="X209" s="99"/>
      <c r="Y209" s="99"/>
      <c r="Z209" s="66"/>
    </row>
    <row r="210" spans="1:26" ht="12.75" customHeight="1" x14ac:dyDescent="0.2">
      <c r="A210" s="118"/>
      <c r="B210" s="118"/>
      <c r="C210" s="99"/>
      <c r="D210" s="119"/>
      <c r="E210" s="99"/>
      <c r="F210" s="99"/>
      <c r="G210" s="99"/>
      <c r="H210" s="99"/>
      <c r="I210" s="99"/>
      <c r="J210" s="99"/>
      <c r="K210" s="99"/>
      <c r="L210" s="99"/>
      <c r="M210" s="99"/>
      <c r="N210" s="99"/>
      <c r="O210" s="99"/>
      <c r="P210" s="99"/>
      <c r="Q210" s="99"/>
      <c r="R210" s="99"/>
      <c r="S210" s="99"/>
      <c r="T210" s="99"/>
      <c r="U210" s="99"/>
      <c r="V210" s="99"/>
      <c r="W210" s="99"/>
      <c r="X210" s="99"/>
      <c r="Y210" s="99"/>
      <c r="Z210" s="66"/>
    </row>
    <row r="211" spans="1:26" ht="12.75" customHeight="1" x14ac:dyDescent="0.2">
      <c r="A211" s="118"/>
      <c r="B211" s="118"/>
      <c r="C211" s="99"/>
      <c r="D211" s="119"/>
      <c r="E211" s="99"/>
      <c r="F211" s="99"/>
      <c r="G211" s="99"/>
      <c r="H211" s="99"/>
      <c r="I211" s="99"/>
      <c r="J211" s="99"/>
      <c r="K211" s="99"/>
      <c r="L211" s="99"/>
      <c r="M211" s="99"/>
      <c r="N211" s="99"/>
      <c r="O211" s="99"/>
      <c r="P211" s="99"/>
      <c r="Q211" s="99"/>
      <c r="R211" s="99"/>
      <c r="S211" s="99"/>
      <c r="T211" s="99"/>
      <c r="U211" s="99"/>
      <c r="V211" s="99"/>
      <c r="W211" s="99"/>
      <c r="X211" s="99"/>
      <c r="Y211" s="99"/>
      <c r="Z211" s="66"/>
    </row>
    <row r="212" spans="1:26" ht="12.75" customHeight="1" x14ac:dyDescent="0.2">
      <c r="A212" s="118"/>
      <c r="B212" s="118"/>
      <c r="C212" s="99"/>
      <c r="D212" s="119"/>
      <c r="E212" s="99"/>
      <c r="F212" s="99"/>
      <c r="G212" s="99"/>
      <c r="H212" s="99"/>
      <c r="I212" s="99"/>
      <c r="J212" s="99"/>
      <c r="K212" s="99"/>
      <c r="L212" s="99"/>
      <c r="M212" s="99"/>
      <c r="N212" s="99"/>
      <c r="O212" s="99"/>
      <c r="P212" s="99"/>
      <c r="Q212" s="99"/>
      <c r="R212" s="99"/>
      <c r="S212" s="99"/>
      <c r="T212" s="99"/>
      <c r="U212" s="99"/>
      <c r="V212" s="99"/>
      <c r="W212" s="99"/>
      <c r="X212" s="99"/>
      <c r="Y212" s="99"/>
      <c r="Z212" s="66"/>
    </row>
    <row r="213" spans="1:26" ht="12.75" customHeight="1" x14ac:dyDescent="0.2">
      <c r="A213" s="118"/>
      <c r="B213" s="118"/>
      <c r="C213" s="99"/>
      <c r="D213" s="119"/>
      <c r="E213" s="99"/>
      <c r="F213" s="99"/>
      <c r="G213" s="99"/>
      <c r="H213" s="99"/>
      <c r="I213" s="99"/>
      <c r="J213" s="99"/>
      <c r="K213" s="99"/>
      <c r="L213" s="99"/>
      <c r="M213" s="99"/>
      <c r="N213" s="99"/>
      <c r="O213" s="99"/>
      <c r="P213" s="99"/>
      <c r="Q213" s="99"/>
      <c r="R213" s="99"/>
      <c r="S213" s="99"/>
      <c r="T213" s="99"/>
      <c r="U213" s="99"/>
      <c r="V213" s="99"/>
      <c r="W213" s="99"/>
      <c r="X213" s="99"/>
      <c r="Y213" s="99"/>
      <c r="Z213" s="66"/>
    </row>
    <row r="214" spans="1:26" ht="12.75" customHeight="1" x14ac:dyDescent="0.2">
      <c r="A214" s="118"/>
      <c r="B214" s="118"/>
      <c r="C214" s="99"/>
      <c r="D214" s="119"/>
      <c r="E214" s="99"/>
      <c r="F214" s="99"/>
      <c r="G214" s="99"/>
      <c r="H214" s="99"/>
      <c r="I214" s="99"/>
      <c r="J214" s="99"/>
      <c r="K214" s="99"/>
      <c r="L214" s="99"/>
      <c r="M214" s="99"/>
      <c r="N214" s="99"/>
      <c r="O214" s="99"/>
      <c r="P214" s="99"/>
      <c r="Q214" s="99"/>
      <c r="R214" s="99"/>
      <c r="S214" s="99"/>
      <c r="T214" s="99"/>
      <c r="U214" s="99"/>
      <c r="V214" s="99"/>
      <c r="W214" s="99"/>
      <c r="X214" s="99"/>
      <c r="Y214" s="99"/>
      <c r="Z214" s="66"/>
    </row>
    <row r="215" spans="1:26" ht="12.75" customHeight="1" x14ac:dyDescent="0.2">
      <c r="A215" s="118"/>
      <c r="B215" s="118"/>
      <c r="C215" s="99"/>
      <c r="D215" s="119"/>
      <c r="E215" s="99"/>
      <c r="F215" s="99"/>
      <c r="G215" s="99"/>
      <c r="H215" s="99"/>
      <c r="I215" s="99"/>
      <c r="J215" s="99"/>
      <c r="K215" s="99"/>
      <c r="L215" s="99"/>
      <c r="M215" s="99"/>
      <c r="N215" s="99"/>
      <c r="O215" s="99"/>
      <c r="P215" s="99"/>
      <c r="Q215" s="99"/>
      <c r="R215" s="99"/>
      <c r="S215" s="99"/>
      <c r="T215" s="99"/>
      <c r="U215" s="99"/>
      <c r="V215" s="99"/>
      <c r="W215" s="99"/>
      <c r="X215" s="99"/>
      <c r="Y215" s="99"/>
      <c r="Z215" s="66"/>
    </row>
    <row r="216" spans="1:26" ht="12.75" customHeight="1" x14ac:dyDescent="0.2">
      <c r="A216" s="118"/>
      <c r="B216" s="118"/>
      <c r="C216" s="99"/>
      <c r="D216" s="119"/>
      <c r="E216" s="99"/>
      <c r="F216" s="99"/>
      <c r="G216" s="99"/>
      <c r="H216" s="99"/>
      <c r="I216" s="99"/>
      <c r="J216" s="99"/>
      <c r="K216" s="99"/>
      <c r="L216" s="99"/>
      <c r="M216" s="99"/>
      <c r="N216" s="99"/>
      <c r="O216" s="99"/>
      <c r="P216" s="99"/>
      <c r="Q216" s="99"/>
      <c r="R216" s="99"/>
      <c r="S216" s="99"/>
      <c r="T216" s="99"/>
      <c r="U216" s="99"/>
      <c r="V216" s="99"/>
      <c r="W216" s="99"/>
      <c r="X216" s="99"/>
      <c r="Y216" s="99"/>
      <c r="Z216" s="66"/>
    </row>
    <row r="217" spans="1:26" ht="12.75" customHeight="1" x14ac:dyDescent="0.2">
      <c r="A217" s="118"/>
      <c r="B217" s="118"/>
      <c r="C217" s="99"/>
      <c r="D217" s="119"/>
      <c r="E217" s="99"/>
      <c r="F217" s="99"/>
      <c r="G217" s="99"/>
      <c r="H217" s="99"/>
      <c r="I217" s="99"/>
      <c r="J217" s="99"/>
      <c r="K217" s="99"/>
      <c r="L217" s="99"/>
      <c r="M217" s="99"/>
      <c r="N217" s="99"/>
      <c r="O217" s="99"/>
      <c r="P217" s="99"/>
      <c r="Q217" s="99"/>
      <c r="R217" s="99"/>
      <c r="S217" s="99"/>
      <c r="T217" s="99"/>
      <c r="U217" s="99"/>
      <c r="V217" s="99"/>
      <c r="W217" s="99"/>
      <c r="X217" s="99"/>
      <c r="Y217" s="99"/>
      <c r="Z217" s="66"/>
    </row>
    <row r="218" spans="1:26" ht="12.75" customHeight="1" x14ac:dyDescent="0.2">
      <c r="A218" s="118"/>
      <c r="B218" s="118"/>
      <c r="C218" s="99"/>
      <c r="D218" s="119"/>
      <c r="E218" s="99"/>
      <c r="F218" s="99"/>
      <c r="G218" s="99"/>
      <c r="H218" s="99"/>
      <c r="I218" s="99"/>
      <c r="J218" s="99"/>
      <c r="K218" s="99"/>
      <c r="L218" s="99"/>
      <c r="M218" s="99"/>
      <c r="N218" s="99"/>
      <c r="O218" s="99"/>
      <c r="P218" s="99"/>
      <c r="Q218" s="99"/>
      <c r="R218" s="99"/>
      <c r="S218" s="99"/>
      <c r="T218" s="99"/>
      <c r="U218" s="99"/>
      <c r="V218" s="99"/>
      <c r="W218" s="99"/>
      <c r="X218" s="99"/>
      <c r="Y218" s="99"/>
      <c r="Z218" s="66"/>
    </row>
    <row r="219" spans="1:26" ht="12.75" customHeight="1" x14ac:dyDescent="0.2">
      <c r="A219" s="118"/>
      <c r="B219" s="118"/>
      <c r="C219" s="99"/>
      <c r="D219" s="119"/>
      <c r="E219" s="99"/>
      <c r="F219" s="99"/>
      <c r="G219" s="99"/>
      <c r="H219" s="99"/>
      <c r="I219" s="99"/>
      <c r="J219" s="99"/>
      <c r="K219" s="99"/>
      <c r="L219" s="99"/>
      <c r="M219" s="99"/>
      <c r="N219" s="99"/>
      <c r="O219" s="99"/>
      <c r="P219" s="99"/>
      <c r="Q219" s="99"/>
      <c r="R219" s="99"/>
      <c r="S219" s="99"/>
      <c r="T219" s="99"/>
      <c r="U219" s="99"/>
      <c r="V219" s="99"/>
      <c r="W219" s="99"/>
      <c r="X219" s="99"/>
      <c r="Y219" s="99"/>
      <c r="Z219" s="66"/>
    </row>
    <row r="220" spans="1:26" ht="12.75" customHeight="1" x14ac:dyDescent="0.2">
      <c r="A220" s="118"/>
      <c r="B220" s="118"/>
      <c r="C220" s="99"/>
      <c r="D220" s="119"/>
      <c r="E220" s="99"/>
      <c r="F220" s="99"/>
      <c r="G220" s="99"/>
      <c r="H220" s="99"/>
      <c r="I220" s="99"/>
      <c r="J220" s="99"/>
      <c r="K220" s="99"/>
      <c r="L220" s="99"/>
      <c r="M220" s="99"/>
      <c r="N220" s="99"/>
      <c r="O220" s="99"/>
      <c r="P220" s="99"/>
      <c r="Q220" s="99"/>
      <c r="R220" s="99"/>
      <c r="S220" s="99"/>
      <c r="T220" s="99"/>
      <c r="U220" s="99"/>
      <c r="V220" s="99"/>
      <c r="W220" s="99"/>
      <c r="X220" s="99"/>
      <c r="Y220" s="99"/>
      <c r="Z220" s="66"/>
    </row>
    <row r="221" spans="1:26" ht="12.75" customHeight="1" x14ac:dyDescent="0.2">
      <c r="A221" s="118"/>
      <c r="B221" s="118"/>
      <c r="C221" s="99"/>
      <c r="D221" s="119"/>
      <c r="E221" s="99"/>
      <c r="F221" s="99"/>
      <c r="G221" s="99"/>
      <c r="H221" s="99"/>
      <c r="I221" s="99"/>
      <c r="J221" s="99"/>
      <c r="K221" s="99"/>
      <c r="L221" s="99"/>
      <c r="M221" s="99"/>
      <c r="N221" s="99"/>
      <c r="O221" s="99"/>
      <c r="P221" s="99"/>
      <c r="Q221" s="99"/>
      <c r="R221" s="99"/>
      <c r="S221" s="99"/>
      <c r="T221" s="99"/>
      <c r="U221" s="99"/>
      <c r="V221" s="99"/>
      <c r="W221" s="99"/>
      <c r="X221" s="99"/>
      <c r="Y221" s="99"/>
      <c r="Z221" s="66"/>
    </row>
    <row r="222" spans="1:26" ht="12.75" customHeight="1" x14ac:dyDescent="0.2">
      <c r="A222" s="118"/>
      <c r="B222" s="118"/>
      <c r="C222" s="99"/>
      <c r="D222" s="119"/>
      <c r="E222" s="99"/>
      <c r="F222" s="99"/>
      <c r="G222" s="99"/>
      <c r="H222" s="99"/>
      <c r="I222" s="99"/>
      <c r="J222" s="99"/>
      <c r="K222" s="99"/>
      <c r="L222" s="99"/>
      <c r="M222" s="99"/>
      <c r="N222" s="99"/>
      <c r="O222" s="99"/>
      <c r="P222" s="99"/>
      <c r="Q222" s="99"/>
      <c r="R222" s="99"/>
      <c r="S222" s="99"/>
      <c r="T222" s="99"/>
      <c r="U222" s="99"/>
      <c r="V222" s="99"/>
      <c r="W222" s="99"/>
      <c r="X222" s="99"/>
      <c r="Y222" s="99"/>
      <c r="Z222" s="66"/>
    </row>
    <row r="223" spans="1:26" ht="12.75" customHeight="1" x14ac:dyDescent="0.2">
      <c r="A223" s="118"/>
      <c r="B223" s="118"/>
      <c r="C223" s="99"/>
      <c r="D223" s="119"/>
      <c r="E223" s="99"/>
      <c r="F223" s="99"/>
      <c r="G223" s="99"/>
      <c r="H223" s="99"/>
      <c r="I223" s="99"/>
      <c r="J223" s="99"/>
      <c r="K223" s="99"/>
      <c r="L223" s="99"/>
      <c r="M223" s="99"/>
      <c r="N223" s="99"/>
      <c r="O223" s="99"/>
      <c r="P223" s="99"/>
      <c r="Q223" s="99"/>
      <c r="R223" s="99"/>
      <c r="S223" s="99"/>
      <c r="T223" s="99"/>
      <c r="U223" s="99"/>
      <c r="V223" s="99"/>
      <c r="W223" s="99"/>
      <c r="X223" s="99"/>
      <c r="Y223" s="99"/>
      <c r="Z223" s="66"/>
    </row>
    <row r="224" spans="1:26" ht="12.75" customHeight="1" x14ac:dyDescent="0.2">
      <c r="A224" s="118"/>
      <c r="B224" s="118"/>
      <c r="C224" s="99"/>
      <c r="D224" s="119"/>
      <c r="E224" s="99"/>
      <c r="F224" s="99"/>
      <c r="G224" s="99"/>
      <c r="H224" s="99"/>
      <c r="I224" s="99"/>
      <c r="J224" s="99"/>
      <c r="K224" s="99"/>
      <c r="L224" s="99"/>
      <c r="M224" s="99"/>
      <c r="N224" s="99"/>
      <c r="O224" s="99"/>
      <c r="P224" s="99"/>
      <c r="Q224" s="99"/>
      <c r="R224" s="99"/>
      <c r="S224" s="99"/>
      <c r="T224" s="99"/>
      <c r="U224" s="99"/>
      <c r="V224" s="99"/>
      <c r="W224" s="99"/>
      <c r="X224" s="99"/>
      <c r="Y224" s="99"/>
      <c r="Z224" s="66"/>
    </row>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3">
    <mergeCell ref="C24:F24"/>
    <mergeCell ref="A1:G1"/>
    <mergeCell ref="C2:D2"/>
    <mergeCell ref="F2:G2"/>
    <mergeCell ref="C3:G3"/>
    <mergeCell ref="A4:C4"/>
    <mergeCell ref="C5:G5"/>
    <mergeCell ref="C9:F9"/>
    <mergeCell ref="C10:G10"/>
    <mergeCell ref="C14:F14"/>
    <mergeCell ref="C15:G15"/>
    <mergeCell ref="C19:F19"/>
    <mergeCell ref="C20:G20"/>
  </mergeCells>
  <pageMargins left="0.70866141732283472" right="0.70866141732283472" top="0.74803149606299213" bottom="0.74803149606299213" header="0" footer="0"/>
  <pageSetup paperSize="9" scale="44" fitToHeight="0" orientation="landscape" r:id="rId1"/>
  <headerFooter>
    <oddFooter>&amp;RPÁGINA &amp;P DE</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pageSetUpPr fitToPage="1"/>
  </sheetPr>
  <dimension ref="A1:Z894"/>
  <sheetViews>
    <sheetView showGridLines="0" topLeftCell="A16" workbookViewId="0">
      <selection activeCell="A3" sqref="A3:G49"/>
    </sheetView>
  </sheetViews>
  <sheetFormatPr defaultColWidth="12.5703125" defaultRowHeight="15" customHeight="1" outlineLevelRow="1" x14ac:dyDescent="0.2"/>
  <cols>
    <col min="1" max="1" width="11.7109375" customWidth="1"/>
    <col min="2" max="2" width="13.42578125" customWidth="1"/>
    <col min="3" max="3" width="101" customWidth="1"/>
    <col min="4" max="4" width="6.42578125" customWidth="1"/>
    <col min="5" max="5" width="10.5703125" customWidth="1"/>
    <col min="6" max="6" width="9.42578125" customWidth="1"/>
    <col min="7" max="7" width="13.140625" customWidth="1"/>
    <col min="8" max="8" width="2.85546875" customWidth="1"/>
    <col min="9" max="25" width="8" customWidth="1"/>
    <col min="26" max="26" width="14.42578125" customWidth="1"/>
  </cols>
  <sheetData>
    <row r="1" spans="1:26" ht="12.75" customHeight="1" x14ac:dyDescent="0.2">
      <c r="A1" s="396" t="s">
        <v>131</v>
      </c>
      <c r="B1" s="384"/>
      <c r="C1" s="384"/>
      <c r="D1" s="384"/>
      <c r="E1" s="384"/>
      <c r="F1" s="384"/>
      <c r="G1" s="385"/>
      <c r="H1" s="92"/>
      <c r="I1" s="93"/>
      <c r="J1" s="93"/>
      <c r="K1" s="93"/>
      <c r="L1" s="93"/>
      <c r="M1" s="93"/>
      <c r="N1" s="93"/>
      <c r="O1" s="93"/>
      <c r="P1" s="93"/>
      <c r="Q1" s="93"/>
      <c r="R1" s="93"/>
      <c r="S1" s="93"/>
      <c r="T1" s="93"/>
      <c r="U1" s="93"/>
      <c r="V1" s="93"/>
      <c r="W1" s="93"/>
      <c r="X1" s="93"/>
      <c r="Y1" s="93"/>
      <c r="Z1" s="66"/>
    </row>
    <row r="2" spans="1:26" ht="12.75" customHeight="1" x14ac:dyDescent="0.2">
      <c r="A2" s="94"/>
      <c r="B2" s="95"/>
      <c r="C2" s="418" t="str">
        <f>Resumo!$A$5</f>
        <v>DATA-BASE: SINAPI 05/2024, SABESP 05/2024 ( L.S.: 88,52% | B.D.I.: 26,98%),  Ata de Registro nº84/2024, cotação de mercado</v>
      </c>
      <c r="D2" s="372"/>
      <c r="E2" s="93"/>
      <c r="F2" s="419"/>
      <c r="G2" s="387"/>
      <c r="H2" s="93"/>
      <c r="I2" s="96"/>
      <c r="J2" s="93"/>
      <c r="K2" s="93"/>
      <c r="L2" s="93"/>
      <c r="M2" s="93"/>
      <c r="N2" s="93"/>
      <c r="O2" s="93"/>
      <c r="P2" s="93"/>
      <c r="Q2" s="93"/>
      <c r="R2" s="93"/>
      <c r="S2" s="93"/>
      <c r="T2" s="93"/>
      <c r="U2" s="93"/>
      <c r="V2" s="93"/>
      <c r="W2" s="93"/>
      <c r="X2" s="93"/>
      <c r="Y2" s="93"/>
      <c r="Z2" s="66"/>
    </row>
    <row r="3" spans="1:26" ht="12.75" customHeight="1" x14ac:dyDescent="0.2">
      <c r="A3" s="97" t="s">
        <v>264</v>
      </c>
      <c r="B3" s="98"/>
      <c r="C3" s="420" t="s">
        <v>265</v>
      </c>
      <c r="D3" s="400"/>
      <c r="E3" s="400"/>
      <c r="F3" s="400"/>
      <c r="G3" s="401"/>
      <c r="H3" s="99"/>
      <c r="I3" s="99"/>
      <c r="J3" s="99"/>
      <c r="K3" s="99"/>
      <c r="L3" s="99"/>
      <c r="M3" s="99"/>
      <c r="N3" s="99"/>
      <c r="O3" s="99"/>
      <c r="P3" s="99"/>
      <c r="Q3" s="99"/>
      <c r="R3" s="99"/>
      <c r="S3" s="99"/>
      <c r="T3" s="99"/>
      <c r="U3" s="99"/>
      <c r="V3" s="99"/>
      <c r="W3" s="99"/>
      <c r="X3" s="99"/>
      <c r="Y3" s="99"/>
      <c r="Z3" s="66"/>
    </row>
    <row r="4" spans="1:26" ht="12.75" customHeight="1" x14ac:dyDescent="0.2">
      <c r="A4" s="251" t="str">
        <f>A3</f>
        <v>3.3.</v>
      </c>
      <c r="B4" s="214">
        <v>1</v>
      </c>
      <c r="C4" s="467" t="s">
        <v>266</v>
      </c>
      <c r="D4" s="381"/>
      <c r="E4" s="381"/>
      <c r="F4" s="381"/>
      <c r="G4" s="468"/>
      <c r="H4" s="99"/>
      <c r="I4" s="99"/>
      <c r="J4" s="99"/>
      <c r="K4" s="99"/>
      <c r="L4" s="99"/>
      <c r="M4" s="99"/>
      <c r="N4" s="99"/>
      <c r="O4" s="99"/>
      <c r="P4" s="99"/>
      <c r="Q4" s="99"/>
      <c r="R4" s="99"/>
      <c r="S4" s="99"/>
      <c r="T4" s="99"/>
      <c r="U4" s="99"/>
      <c r="V4" s="99"/>
      <c r="W4" s="99"/>
      <c r="X4" s="99"/>
      <c r="Y4" s="99"/>
      <c r="Z4" s="66"/>
    </row>
    <row r="5" spans="1:26" ht="12.75" customHeight="1" x14ac:dyDescent="0.2">
      <c r="A5" s="6" t="s">
        <v>1</v>
      </c>
      <c r="B5" s="6" t="s">
        <v>2</v>
      </c>
      <c r="C5" s="7" t="s">
        <v>3</v>
      </c>
      <c r="D5" s="8" t="s">
        <v>4</v>
      </c>
      <c r="E5" s="8" t="s">
        <v>146</v>
      </c>
      <c r="F5" s="47" t="s">
        <v>7</v>
      </c>
      <c r="G5" s="8" t="s">
        <v>147</v>
      </c>
      <c r="H5" s="99"/>
      <c r="I5" s="99"/>
      <c r="J5" s="99"/>
      <c r="K5" s="99"/>
      <c r="L5" s="99"/>
      <c r="M5" s="99"/>
      <c r="N5" s="99"/>
      <c r="O5" s="99"/>
      <c r="P5" s="99"/>
      <c r="Q5" s="99"/>
      <c r="R5" s="99"/>
      <c r="S5" s="99"/>
      <c r="T5" s="99"/>
      <c r="U5" s="99"/>
      <c r="V5" s="99"/>
      <c r="W5" s="99"/>
      <c r="X5" s="99"/>
      <c r="Y5" s="99"/>
      <c r="Z5" s="66"/>
    </row>
    <row r="6" spans="1:26" ht="12.75" customHeight="1" x14ac:dyDescent="0.2">
      <c r="A6" s="222">
        <v>1</v>
      </c>
      <c r="B6" s="222"/>
      <c r="C6" s="161" t="s">
        <v>149</v>
      </c>
      <c r="D6" s="223"/>
      <c r="E6" s="224"/>
      <c r="F6" s="226"/>
      <c r="G6" s="226"/>
      <c r="H6" s="99"/>
      <c r="I6" s="99"/>
      <c r="J6" s="99"/>
      <c r="K6" s="99"/>
      <c r="L6" s="99"/>
      <c r="M6" s="99"/>
      <c r="N6" s="99"/>
      <c r="O6" s="99"/>
      <c r="P6" s="99"/>
      <c r="Q6" s="99"/>
      <c r="R6" s="99"/>
      <c r="S6" s="99"/>
      <c r="T6" s="99"/>
      <c r="U6" s="99"/>
      <c r="V6" s="99"/>
      <c r="W6" s="99"/>
      <c r="X6" s="99"/>
      <c r="Y6" s="99"/>
      <c r="Z6" s="66"/>
    </row>
    <row r="7" spans="1:26" ht="12.75" customHeight="1" x14ac:dyDescent="0.2">
      <c r="A7" s="252">
        <v>93358</v>
      </c>
      <c r="B7" s="61" t="str">
        <f>VLOOKUP(A7,Preco.Unitario!$A$4:$G$104,2,FALSE)</f>
        <v>SINAPI</v>
      </c>
      <c r="C7" s="56" t="str">
        <f>VLOOKUP(A7,Preco.Unitario!$A$4:$G$104,3,FALSE)</f>
        <v>ESCAVAÇÃO MANUAL DE VALA COM PROFUNDIDADE MENOR OU IGUAL A 1,30 M. AF_03/2016</v>
      </c>
      <c r="D7" s="62" t="str">
        <f>VLOOKUP(A7,Preco.Unitario!$A$4:$G$104,4,FALSE)</f>
        <v>m³</v>
      </c>
      <c r="E7" s="230">
        <v>1</v>
      </c>
      <c r="F7" s="64">
        <f>VLOOKUP(A7,Preco.Unitario!$A$4:$G$104,7,FALSE)</f>
        <v>0</v>
      </c>
      <c r="G7" s="64">
        <f t="shared" ref="G7:G8" si="0">E7*F7</f>
        <v>0</v>
      </c>
      <c r="H7" s="99"/>
      <c r="I7" s="99"/>
      <c r="J7" s="99"/>
      <c r="K7" s="99"/>
      <c r="L7" s="99"/>
      <c r="M7" s="99"/>
      <c r="N7" s="99"/>
      <c r="O7" s="99"/>
      <c r="P7" s="99"/>
      <c r="Q7" s="99"/>
      <c r="R7" s="99"/>
      <c r="S7" s="99"/>
      <c r="T7" s="99"/>
      <c r="U7" s="99"/>
      <c r="V7" s="99"/>
      <c r="W7" s="99"/>
      <c r="X7" s="99"/>
      <c r="Y7" s="99"/>
      <c r="Z7" s="66"/>
    </row>
    <row r="8" spans="1:26" ht="12.75" customHeight="1" x14ac:dyDescent="0.2">
      <c r="A8" s="252">
        <v>93382</v>
      </c>
      <c r="B8" s="61" t="str">
        <f>VLOOKUP(A8,Preco.Unitario!$A$4:$G$104,2,FALSE)</f>
        <v>SINAPI</v>
      </c>
      <c r="C8" s="56" t="str">
        <f>VLOOKUP(A8,Preco.Unitario!$A$4:$G$104,3,FALSE)</f>
        <v>REATERRO MANUAL DE VALAS COM COMPACTAÇÃO MECANIZADA. AF_04/2016</v>
      </c>
      <c r="D8" s="62" t="str">
        <f>VLOOKUP(A8,Preco.Unitario!$A$4:$G$104,4,FALSE)</f>
        <v>m³</v>
      </c>
      <c r="E8" s="230">
        <v>1</v>
      </c>
      <c r="F8" s="64">
        <f>VLOOKUP(A8,Preco.Unitario!$A$4:$G$104,7,FALSE)</f>
        <v>0</v>
      </c>
      <c r="G8" s="64">
        <f t="shared" si="0"/>
        <v>0</v>
      </c>
      <c r="H8" s="99"/>
      <c r="I8" s="99"/>
      <c r="J8" s="99"/>
      <c r="K8" s="99"/>
      <c r="L8" s="99"/>
      <c r="M8" s="99"/>
      <c r="N8" s="99"/>
      <c r="O8" s="99"/>
      <c r="P8" s="99"/>
      <c r="Q8" s="99"/>
      <c r="R8" s="99"/>
      <c r="S8" s="99"/>
      <c r="T8" s="99"/>
      <c r="U8" s="99"/>
      <c r="V8" s="99"/>
      <c r="W8" s="99"/>
      <c r="X8" s="99"/>
      <c r="Y8" s="99"/>
      <c r="Z8" s="66"/>
    </row>
    <row r="9" spans="1:26" ht="12.75" customHeight="1" x14ac:dyDescent="0.2">
      <c r="A9" s="217"/>
      <c r="B9" s="218"/>
      <c r="C9" s="457" t="s">
        <v>153</v>
      </c>
      <c r="D9" s="374"/>
      <c r="E9" s="374"/>
      <c r="F9" s="375"/>
      <c r="G9" s="253">
        <f>SUM(G6:G8)</f>
        <v>0</v>
      </c>
      <c r="H9" s="99"/>
      <c r="I9" s="99"/>
      <c r="J9" s="99"/>
      <c r="K9" s="99"/>
      <c r="L9" s="99"/>
      <c r="M9" s="99"/>
      <c r="N9" s="99"/>
      <c r="O9" s="99"/>
      <c r="P9" s="99"/>
      <c r="Q9" s="99"/>
      <c r="R9" s="99"/>
      <c r="S9" s="99"/>
      <c r="T9" s="99"/>
      <c r="U9" s="99"/>
      <c r="V9" s="99"/>
      <c r="W9" s="99"/>
      <c r="X9" s="99"/>
      <c r="Y9" s="99"/>
      <c r="Z9" s="66"/>
    </row>
    <row r="10" spans="1:26" ht="12.75" customHeight="1" x14ac:dyDescent="0.2">
      <c r="A10" s="104" t="str">
        <f>$A$3</f>
        <v>3.3.</v>
      </c>
      <c r="B10" s="105">
        <f>B4+1</f>
        <v>2</v>
      </c>
      <c r="C10" s="416" t="s">
        <v>267</v>
      </c>
      <c r="D10" s="400"/>
      <c r="E10" s="400"/>
      <c r="F10" s="400"/>
      <c r="G10" s="401"/>
      <c r="H10" s="99"/>
      <c r="I10" s="99"/>
      <c r="J10" s="99"/>
      <c r="K10" s="99"/>
      <c r="L10" s="99"/>
      <c r="M10" s="99"/>
      <c r="N10" s="99"/>
      <c r="O10" s="99"/>
      <c r="P10" s="99"/>
      <c r="Q10" s="99"/>
      <c r="R10" s="99"/>
      <c r="S10" s="99"/>
      <c r="T10" s="99"/>
      <c r="U10" s="99"/>
      <c r="V10" s="99"/>
      <c r="W10" s="99"/>
      <c r="X10" s="99"/>
      <c r="Y10" s="99"/>
      <c r="Z10" s="66"/>
    </row>
    <row r="11" spans="1:26" ht="18.75" customHeight="1" outlineLevel="1" x14ac:dyDescent="0.2">
      <c r="A11" s="6" t="s">
        <v>1</v>
      </c>
      <c r="B11" s="6" t="s">
        <v>2</v>
      </c>
      <c r="C11" s="7" t="s">
        <v>3</v>
      </c>
      <c r="D11" s="8" t="s">
        <v>4</v>
      </c>
      <c r="E11" s="8" t="s">
        <v>146</v>
      </c>
      <c r="F11" s="9" t="s">
        <v>7</v>
      </c>
      <c r="G11" s="8" t="s">
        <v>147</v>
      </c>
      <c r="H11" s="99"/>
      <c r="I11" s="99"/>
      <c r="J11" s="99"/>
      <c r="K11" s="99"/>
      <c r="L11" s="99"/>
      <c r="M11" s="99"/>
      <c r="N11" s="99"/>
      <c r="O11" s="99"/>
      <c r="P11" s="99"/>
      <c r="Q11" s="99"/>
      <c r="R11" s="99"/>
      <c r="S11" s="99"/>
      <c r="T11" s="99"/>
      <c r="U11" s="99"/>
      <c r="V11" s="99"/>
      <c r="W11" s="99"/>
      <c r="X11" s="99"/>
      <c r="Y11" s="99"/>
      <c r="Z11" s="66"/>
    </row>
    <row r="12" spans="1:26" ht="12.75" customHeight="1" outlineLevel="1" x14ac:dyDescent="0.2">
      <c r="A12" s="111">
        <v>1</v>
      </c>
      <c r="B12" s="107"/>
      <c r="C12" s="59" t="s">
        <v>149</v>
      </c>
      <c r="D12" s="109"/>
      <c r="E12" s="110"/>
      <c r="F12" s="64"/>
      <c r="G12" s="64"/>
      <c r="H12" s="99"/>
      <c r="I12" s="99"/>
      <c r="J12" s="99"/>
      <c r="K12" s="99"/>
      <c r="L12" s="99"/>
      <c r="M12" s="99"/>
      <c r="N12" s="99"/>
      <c r="O12" s="99"/>
      <c r="P12" s="99"/>
      <c r="Q12" s="99"/>
      <c r="R12" s="99"/>
      <c r="S12" s="99"/>
      <c r="T12" s="99"/>
      <c r="U12" s="99"/>
      <c r="V12" s="99"/>
      <c r="W12" s="99"/>
      <c r="X12" s="99"/>
      <c r="Y12" s="99"/>
      <c r="Z12" s="66"/>
    </row>
    <row r="13" spans="1:26" ht="12.75" customHeight="1" outlineLevel="1" x14ac:dyDescent="0.2">
      <c r="A13" s="60">
        <v>70030042</v>
      </c>
      <c r="B13" s="61" t="str">
        <f>VLOOKUP(A13,Preco.Unitario!$A$4:$G$104,2,FALSE)</f>
        <v>SABESP</v>
      </c>
      <c r="C13" s="67" t="str">
        <f>VLOOKUP(A13,Preco.Unitario!$A$4:$G$104,3,FALSE)</f>
        <v>ESCAVAÇÃO MECANIZADA DE ÁREA EM SOLO NÃO ROCHOSO</v>
      </c>
      <c r="D13" s="62" t="str">
        <f>VLOOKUP(A13,Preco.Unitario!$A$4:$G$104,4,FALSE)</f>
        <v>m³</v>
      </c>
      <c r="E13" s="63">
        <v>-1</v>
      </c>
      <c r="F13" s="64">
        <f>VLOOKUP(A13,Preco.Unitario!$A$4:$G$104,7,FALSE)</f>
        <v>0</v>
      </c>
      <c r="G13" s="64">
        <f t="shared" ref="G13:G16" si="1">E13*F13</f>
        <v>0</v>
      </c>
      <c r="H13" s="99"/>
      <c r="I13" s="99"/>
      <c r="J13" s="99"/>
      <c r="K13" s="99"/>
      <c r="L13" s="99"/>
      <c r="M13" s="99"/>
      <c r="N13" s="99"/>
      <c r="O13" s="99"/>
      <c r="P13" s="99"/>
      <c r="Q13" s="99"/>
      <c r="R13" s="99"/>
      <c r="S13" s="99"/>
      <c r="T13" s="99"/>
      <c r="U13" s="99"/>
      <c r="V13" s="99"/>
      <c r="W13" s="99"/>
      <c r="X13" s="99"/>
      <c r="Y13" s="99"/>
      <c r="Z13" s="66"/>
    </row>
    <row r="14" spans="1:26" ht="12.75" customHeight="1" outlineLevel="1" x14ac:dyDescent="0.2">
      <c r="A14" s="112">
        <v>93358</v>
      </c>
      <c r="B14" s="61" t="str">
        <f>VLOOKUP(A14,Preco.Unitario!$A$4:$G$104,2,FALSE)</f>
        <v>SINAPI</v>
      </c>
      <c r="C14" s="67" t="str">
        <f>VLOOKUP(A14,Preco.Unitario!$A$4:$G$104,3,FALSE)</f>
        <v>ESCAVAÇÃO MANUAL DE VALA COM PROFUNDIDADE MENOR OU IGUAL A 1,30 M. AF_03/2016</v>
      </c>
      <c r="D14" s="62" t="str">
        <f>VLOOKUP(A14,Preco.Unitario!$A$4:$G$104,4,FALSE)</f>
        <v>m³</v>
      </c>
      <c r="E14" s="63">
        <v>1</v>
      </c>
      <c r="F14" s="64">
        <f>VLOOKUP(A14,Preco.Unitario!$A$4:$G$104,7,FALSE)</f>
        <v>0</v>
      </c>
      <c r="G14" s="64">
        <f t="shared" si="1"/>
        <v>0</v>
      </c>
      <c r="H14" s="99"/>
      <c r="I14" s="99"/>
      <c r="J14" s="99"/>
      <c r="K14" s="99"/>
      <c r="L14" s="99"/>
      <c r="M14" s="99"/>
      <c r="N14" s="99"/>
      <c r="O14" s="99"/>
      <c r="P14" s="99"/>
      <c r="Q14" s="99"/>
      <c r="R14" s="99"/>
      <c r="S14" s="99"/>
      <c r="T14" s="99"/>
      <c r="U14" s="99"/>
      <c r="V14" s="99"/>
      <c r="W14" s="99"/>
      <c r="X14" s="99"/>
      <c r="Y14" s="99"/>
      <c r="Z14" s="66"/>
    </row>
    <row r="15" spans="1:26" ht="12.75" customHeight="1" outlineLevel="1" x14ac:dyDescent="0.2">
      <c r="A15" s="60">
        <v>70030031</v>
      </c>
      <c r="B15" s="61" t="str">
        <f>VLOOKUP(A15,Preco.Unitario!$A$4:$G$104,2,FALSE)</f>
        <v>SABESP</v>
      </c>
      <c r="C15" s="67" t="str">
        <f>VLOOKUP(A15,Preco.Unitario!$A$4:$G$104,3,FALSE)</f>
        <v>ATERRO DE VALAS, POÇOS E CAVAS COMPACTADO MECANICAMENTE, SEM CONTROLE DO G.C. (C)</v>
      </c>
      <c r="D15" s="62" t="str">
        <f>VLOOKUP(A15,Preco.Unitario!$A$4:$G$104,4,FALSE)</f>
        <v>m³</v>
      </c>
      <c r="E15" s="63">
        <f>E13</f>
        <v>-1</v>
      </c>
      <c r="F15" s="64">
        <f>VLOOKUP(A15,Preco.Unitario!$A$4:$G$104,7,FALSE)</f>
        <v>0</v>
      </c>
      <c r="G15" s="64">
        <f t="shared" si="1"/>
        <v>0</v>
      </c>
      <c r="H15" s="99"/>
      <c r="I15" s="99"/>
      <c r="J15" s="99"/>
      <c r="K15" s="99"/>
      <c r="L15" s="99"/>
      <c r="M15" s="99"/>
      <c r="N15" s="99"/>
      <c r="O15" s="99"/>
      <c r="P15" s="99"/>
      <c r="Q15" s="99"/>
      <c r="R15" s="99"/>
      <c r="S15" s="99"/>
      <c r="T15" s="99"/>
      <c r="U15" s="99"/>
      <c r="V15" s="99"/>
      <c r="W15" s="99"/>
      <c r="X15" s="99"/>
      <c r="Y15" s="99"/>
      <c r="Z15" s="66"/>
    </row>
    <row r="16" spans="1:26" ht="12.75" customHeight="1" outlineLevel="1" x14ac:dyDescent="0.2">
      <c r="A16" s="112">
        <v>93382</v>
      </c>
      <c r="B16" s="61" t="str">
        <f>VLOOKUP(A16,Preco.Unitario!$A$4:$G$104,2,FALSE)</f>
        <v>SINAPI</v>
      </c>
      <c r="C16" s="67" t="str">
        <f>VLOOKUP(A16,Preco.Unitario!$A$4:$G$104,3,FALSE)</f>
        <v>REATERRO MANUAL DE VALAS COM COMPACTAÇÃO MECANIZADA. AF_04/2016</v>
      </c>
      <c r="D16" s="62" t="str">
        <f>VLOOKUP(A16,Preco.Unitario!$A$4:$G$104,4,FALSE)</f>
        <v>m³</v>
      </c>
      <c r="E16" s="63">
        <v>1</v>
      </c>
      <c r="F16" s="64">
        <f>VLOOKUP(A16,Preco.Unitario!$A$4:$G$104,7,FALSE)</f>
        <v>0</v>
      </c>
      <c r="G16" s="64">
        <f t="shared" si="1"/>
        <v>0</v>
      </c>
      <c r="H16" s="99"/>
      <c r="I16" s="99"/>
      <c r="J16" s="99"/>
      <c r="K16" s="99"/>
      <c r="L16" s="99"/>
      <c r="M16" s="99"/>
      <c r="N16" s="99"/>
      <c r="O16" s="99"/>
      <c r="P16" s="99"/>
      <c r="Q16" s="99"/>
      <c r="R16" s="99"/>
      <c r="S16" s="99"/>
      <c r="T16" s="99"/>
      <c r="U16" s="99"/>
      <c r="V16" s="99"/>
      <c r="W16" s="99"/>
      <c r="X16" s="99"/>
      <c r="Y16" s="99"/>
      <c r="Z16" s="66"/>
    </row>
    <row r="17" spans="1:26" ht="12.75" customHeight="1" x14ac:dyDescent="0.2">
      <c r="A17" s="115"/>
      <c r="B17" s="116"/>
      <c r="C17" s="417" t="s">
        <v>153</v>
      </c>
      <c r="D17" s="409"/>
      <c r="E17" s="409"/>
      <c r="F17" s="410"/>
      <c r="G17" s="117">
        <f>SUM(G12:G16)</f>
        <v>0</v>
      </c>
      <c r="H17" s="99"/>
      <c r="I17" s="99"/>
      <c r="J17" s="99"/>
      <c r="K17" s="99"/>
      <c r="L17" s="99"/>
      <c r="M17" s="99"/>
      <c r="N17" s="99"/>
      <c r="O17" s="99"/>
      <c r="P17" s="99"/>
      <c r="Q17" s="99"/>
      <c r="R17" s="99"/>
      <c r="S17" s="99"/>
      <c r="T17" s="99"/>
      <c r="U17" s="99"/>
      <c r="V17" s="99"/>
      <c r="W17" s="99"/>
      <c r="X17" s="99"/>
      <c r="Y17" s="99"/>
      <c r="Z17" s="66"/>
    </row>
    <row r="18" spans="1:26" ht="12.75" customHeight="1" x14ac:dyDescent="0.2">
      <c r="A18" s="104" t="str">
        <f>$A$3</f>
        <v>3.3.</v>
      </c>
      <c r="B18" s="105">
        <f>B10+1</f>
        <v>3</v>
      </c>
      <c r="C18" s="416" t="s">
        <v>268</v>
      </c>
      <c r="D18" s="400"/>
      <c r="E18" s="400"/>
      <c r="F18" s="400"/>
      <c r="G18" s="401"/>
      <c r="H18" s="99"/>
      <c r="I18" s="99"/>
      <c r="J18" s="99"/>
      <c r="K18" s="99"/>
      <c r="L18" s="99"/>
      <c r="M18" s="99"/>
      <c r="N18" s="99"/>
      <c r="O18" s="99"/>
      <c r="P18" s="99"/>
      <c r="Q18" s="99"/>
      <c r="R18" s="99"/>
      <c r="S18" s="99"/>
      <c r="T18" s="99"/>
      <c r="U18" s="99"/>
      <c r="V18" s="99"/>
      <c r="W18" s="99"/>
      <c r="X18" s="99"/>
      <c r="Y18" s="99"/>
      <c r="Z18" s="66"/>
    </row>
    <row r="19" spans="1:26" ht="12.75" customHeight="1" x14ac:dyDescent="0.2">
      <c r="A19" s="6" t="s">
        <v>1</v>
      </c>
      <c r="B19" s="6" t="s">
        <v>2</v>
      </c>
      <c r="C19" s="7" t="s">
        <v>3</v>
      </c>
      <c r="D19" s="8" t="s">
        <v>4</v>
      </c>
      <c r="E19" s="8" t="s">
        <v>146</v>
      </c>
      <c r="F19" s="47" t="s">
        <v>7</v>
      </c>
      <c r="G19" s="8" t="s">
        <v>147</v>
      </c>
      <c r="H19" s="99"/>
      <c r="I19" s="99"/>
      <c r="J19" s="99"/>
      <c r="K19" s="99"/>
      <c r="L19" s="99"/>
      <c r="M19" s="99"/>
      <c r="N19" s="99"/>
      <c r="O19" s="99"/>
      <c r="P19" s="99"/>
      <c r="Q19" s="99"/>
      <c r="R19" s="99"/>
      <c r="S19" s="99"/>
      <c r="T19" s="99"/>
      <c r="U19" s="99"/>
      <c r="V19" s="99"/>
      <c r="W19" s="99"/>
      <c r="X19" s="99"/>
      <c r="Y19" s="99"/>
      <c r="Z19" s="66"/>
    </row>
    <row r="20" spans="1:26" ht="12.75" customHeight="1" x14ac:dyDescent="0.2">
      <c r="A20" s="106">
        <v>1</v>
      </c>
      <c r="B20" s="107"/>
      <c r="C20" s="174" t="s">
        <v>268</v>
      </c>
      <c r="D20" s="109"/>
      <c r="E20" s="110"/>
      <c r="F20" s="64"/>
      <c r="G20" s="64"/>
      <c r="H20" s="99"/>
      <c r="I20" s="99"/>
      <c r="J20" s="99"/>
      <c r="K20" s="99"/>
      <c r="L20" s="99"/>
      <c r="M20" s="99"/>
      <c r="N20" s="99"/>
      <c r="O20" s="99"/>
      <c r="P20" s="99"/>
      <c r="Q20" s="99"/>
      <c r="R20" s="99"/>
      <c r="S20" s="99"/>
      <c r="T20" s="99"/>
      <c r="U20" s="99"/>
      <c r="V20" s="99"/>
      <c r="W20" s="99"/>
      <c r="X20" s="99"/>
      <c r="Y20" s="99"/>
      <c r="Z20" s="66"/>
    </row>
    <row r="21" spans="1:26" ht="12.75" customHeight="1" x14ac:dyDescent="0.2">
      <c r="A21" s="112">
        <v>70020001</v>
      </c>
      <c r="B21" s="61" t="str">
        <f>VLOOKUP(A21,Preco.Unitario!$A$4:$G$104,2,FALSE)</f>
        <v>SABESP</v>
      </c>
      <c r="C21" s="67" t="str">
        <f>VLOOKUP(A21,Preco.Unitario!$A$4:$G$104,3,FALSE)</f>
        <v>SINALIZAÇÃO LUMINOSA PARA OBRAS</v>
      </c>
      <c r="D21" s="62" t="str">
        <f>VLOOKUP(A21,Preco.Unitario!$A$4:$G$104,4,FALSE)</f>
        <v>m</v>
      </c>
      <c r="E21" s="114">
        <v>1</v>
      </c>
      <c r="F21" s="64">
        <f>VLOOKUP(A21,Preco.Unitario!$A$4:$G$104,7,FALSE)</f>
        <v>0</v>
      </c>
      <c r="G21" s="64">
        <f>E21*F21</f>
        <v>0</v>
      </c>
      <c r="H21" s="99"/>
      <c r="I21" s="99"/>
      <c r="J21" s="99"/>
      <c r="K21" s="99"/>
      <c r="L21" s="99"/>
      <c r="M21" s="99"/>
      <c r="N21" s="99"/>
      <c r="O21" s="99"/>
      <c r="P21" s="99"/>
      <c r="Q21" s="99"/>
      <c r="R21" s="99"/>
      <c r="S21" s="99"/>
      <c r="T21" s="99"/>
      <c r="U21" s="99"/>
      <c r="V21" s="99"/>
      <c r="W21" s="99"/>
      <c r="X21" s="99"/>
      <c r="Y21" s="99"/>
      <c r="Z21" s="66"/>
    </row>
    <row r="22" spans="1:26" ht="12.75" customHeight="1" x14ac:dyDescent="0.2">
      <c r="A22" s="217"/>
      <c r="B22" s="218"/>
      <c r="C22" s="457" t="s">
        <v>153</v>
      </c>
      <c r="D22" s="374"/>
      <c r="E22" s="374"/>
      <c r="F22" s="375"/>
      <c r="G22" s="219">
        <f>SUM(G20:G21)</f>
        <v>0</v>
      </c>
      <c r="H22" s="99"/>
      <c r="I22" s="99"/>
      <c r="J22" s="99"/>
      <c r="K22" s="99"/>
      <c r="L22" s="99"/>
      <c r="M22" s="99"/>
      <c r="N22" s="99"/>
      <c r="O22" s="99"/>
      <c r="P22" s="99"/>
      <c r="Q22" s="99"/>
      <c r="R22" s="99"/>
      <c r="S22" s="99"/>
      <c r="T22" s="99"/>
      <c r="U22" s="99"/>
      <c r="V22" s="99"/>
      <c r="W22" s="99"/>
      <c r="X22" s="99"/>
      <c r="Y22" s="99"/>
      <c r="Z22" s="66"/>
    </row>
    <row r="23" spans="1:26" ht="12.75" customHeight="1" x14ac:dyDescent="0.2">
      <c r="A23" s="254" t="str">
        <f>A3</f>
        <v>3.3.</v>
      </c>
      <c r="B23" s="210">
        <f>B18+1</f>
        <v>4</v>
      </c>
      <c r="C23" s="469" t="s">
        <v>269</v>
      </c>
      <c r="D23" s="381"/>
      <c r="E23" s="381"/>
      <c r="F23" s="381"/>
      <c r="G23" s="468"/>
      <c r="H23" s="99"/>
      <c r="I23" s="99"/>
      <c r="J23" s="99"/>
      <c r="K23" s="99"/>
      <c r="L23" s="99"/>
      <c r="M23" s="99"/>
      <c r="N23" s="99"/>
      <c r="O23" s="99"/>
      <c r="P23" s="99"/>
      <c r="Q23" s="99"/>
      <c r="R23" s="99"/>
      <c r="S23" s="99"/>
      <c r="T23" s="99"/>
      <c r="U23" s="99"/>
      <c r="V23" s="99"/>
      <c r="W23" s="99"/>
      <c r="X23" s="99"/>
      <c r="Y23" s="99"/>
      <c r="Z23" s="66"/>
    </row>
    <row r="24" spans="1:26" ht="12.75" customHeight="1" x14ac:dyDescent="0.2">
      <c r="A24" s="44" t="s">
        <v>1</v>
      </c>
      <c r="B24" s="6" t="s">
        <v>2</v>
      </c>
      <c r="C24" s="45" t="s">
        <v>3</v>
      </c>
      <c r="D24" s="46" t="s">
        <v>4</v>
      </c>
      <c r="E24" s="46">
        <f>ROUND(I24*(1-$I$2),2)-0.01</f>
        <v>-0.01</v>
      </c>
      <c r="F24" s="47" t="s">
        <v>7</v>
      </c>
      <c r="G24" s="8" t="s">
        <v>147</v>
      </c>
      <c r="H24" s="99"/>
      <c r="I24" s="99"/>
      <c r="J24" s="99"/>
      <c r="K24" s="99"/>
      <c r="L24" s="99"/>
      <c r="M24" s="99"/>
      <c r="N24" s="99"/>
      <c r="O24" s="99"/>
      <c r="P24" s="99"/>
      <c r="Q24" s="99"/>
      <c r="R24" s="99"/>
      <c r="S24" s="99"/>
      <c r="T24" s="99"/>
      <c r="U24" s="99"/>
      <c r="V24" s="99"/>
      <c r="W24" s="99"/>
      <c r="X24" s="99"/>
      <c r="Y24" s="99"/>
      <c r="Z24" s="66"/>
    </row>
    <row r="25" spans="1:26" ht="12.75" customHeight="1" x14ac:dyDescent="0.2">
      <c r="A25" s="48">
        <v>1</v>
      </c>
      <c r="B25" s="48"/>
      <c r="C25" s="80" t="s">
        <v>185</v>
      </c>
      <c r="D25" s="51"/>
      <c r="E25" s="52"/>
      <c r="F25" s="53"/>
      <c r="G25" s="53"/>
      <c r="H25" s="99"/>
      <c r="I25" s="99"/>
      <c r="J25" s="99"/>
      <c r="K25" s="99"/>
      <c r="L25" s="99"/>
      <c r="M25" s="99"/>
      <c r="N25" s="99"/>
      <c r="O25" s="99"/>
      <c r="P25" s="99"/>
      <c r="Q25" s="99"/>
      <c r="R25" s="99"/>
      <c r="S25" s="99"/>
      <c r="T25" s="99"/>
      <c r="U25" s="99"/>
      <c r="V25" s="99"/>
      <c r="W25" s="99"/>
      <c r="X25" s="99"/>
      <c r="Y25" s="99"/>
      <c r="Z25" s="66"/>
    </row>
    <row r="26" spans="1:26" ht="12.75" customHeight="1" x14ac:dyDescent="0.2">
      <c r="A26" s="200">
        <v>70040002</v>
      </c>
      <c r="B26" s="76" t="str">
        <f>VLOOKUP(A26,Preco.Unitario!$A$4:$G$104,2,FALSE)</f>
        <v>SABESP</v>
      </c>
      <c r="C26" s="67" t="str">
        <f>VLOOKUP(A26,Preco.Unitario!$A$4:$G$104,3,FALSE)</f>
        <v>ESCORAMENTO DESCONTÍNUO (A)</v>
      </c>
      <c r="D26" s="77" t="str">
        <f>VLOOKUP(A26,Preco.Unitario!$A$4:$G$104,4,FALSE)</f>
        <v>m²</v>
      </c>
      <c r="E26" s="82">
        <v>1</v>
      </c>
      <c r="F26" s="79">
        <f>VLOOKUP(A26,Preco.Unitario!$A$4:$G$104,7,FALSE)</f>
        <v>0</v>
      </c>
      <c r="G26" s="79">
        <f>E26*F26</f>
        <v>0</v>
      </c>
      <c r="H26" s="99"/>
      <c r="I26" s="99"/>
      <c r="J26" s="99"/>
      <c r="K26" s="99"/>
      <c r="L26" s="99"/>
      <c r="M26" s="99"/>
      <c r="N26" s="99"/>
      <c r="O26" s="99"/>
      <c r="P26" s="99"/>
      <c r="Q26" s="99"/>
      <c r="R26" s="99"/>
      <c r="S26" s="99"/>
      <c r="T26" s="99"/>
      <c r="U26" s="99"/>
      <c r="V26" s="99"/>
      <c r="W26" s="99"/>
      <c r="X26" s="99"/>
      <c r="Y26" s="99"/>
      <c r="Z26" s="66"/>
    </row>
    <row r="27" spans="1:26" ht="12.75" customHeight="1" x14ac:dyDescent="0.2">
      <c r="A27" s="211"/>
      <c r="B27" s="212"/>
      <c r="C27" s="455" t="s">
        <v>153</v>
      </c>
      <c r="D27" s="374"/>
      <c r="E27" s="374"/>
      <c r="F27" s="375"/>
      <c r="G27" s="255">
        <f>SUM(G25:G26)</f>
        <v>0</v>
      </c>
      <c r="H27" s="99"/>
      <c r="I27" s="99"/>
      <c r="J27" s="99"/>
      <c r="K27" s="99"/>
      <c r="L27" s="99"/>
      <c r="M27" s="99"/>
      <c r="N27" s="99"/>
      <c r="O27" s="99"/>
      <c r="P27" s="99"/>
      <c r="Q27" s="99"/>
      <c r="R27" s="99"/>
      <c r="S27" s="99"/>
      <c r="T27" s="99"/>
      <c r="U27" s="99"/>
      <c r="V27" s="99"/>
      <c r="W27" s="99"/>
      <c r="X27" s="99"/>
      <c r="Y27" s="99"/>
      <c r="Z27" s="66"/>
    </row>
    <row r="28" spans="1:26" ht="12.75" customHeight="1" x14ac:dyDescent="0.2">
      <c r="A28" s="104" t="str">
        <f>$A$3</f>
        <v>3.3.</v>
      </c>
      <c r="B28" s="105">
        <f>B23+1</f>
        <v>5</v>
      </c>
      <c r="C28" s="416" t="s">
        <v>270</v>
      </c>
      <c r="D28" s="400"/>
      <c r="E28" s="400"/>
      <c r="F28" s="400"/>
      <c r="G28" s="401"/>
      <c r="H28" s="99"/>
      <c r="I28" s="99"/>
      <c r="J28" s="99"/>
      <c r="K28" s="99"/>
      <c r="L28" s="99"/>
      <c r="M28" s="99"/>
      <c r="N28" s="99"/>
      <c r="O28" s="99"/>
      <c r="P28" s="99"/>
      <c r="Q28" s="99"/>
      <c r="R28" s="99"/>
      <c r="S28" s="99"/>
      <c r="T28" s="99"/>
      <c r="U28" s="99"/>
      <c r="V28" s="99"/>
      <c r="W28" s="99"/>
      <c r="X28" s="99"/>
      <c r="Y28" s="99"/>
      <c r="Z28" s="66"/>
    </row>
    <row r="29" spans="1:26" ht="12.75" customHeight="1" x14ac:dyDescent="0.2">
      <c r="A29" s="6" t="s">
        <v>1</v>
      </c>
      <c r="B29" s="6" t="s">
        <v>2</v>
      </c>
      <c r="C29" s="7" t="s">
        <v>3</v>
      </c>
      <c r="D29" s="8" t="s">
        <v>4</v>
      </c>
      <c r="E29" s="8" t="s">
        <v>146</v>
      </c>
      <c r="F29" s="47" t="s">
        <v>7</v>
      </c>
      <c r="G29" s="8" t="s">
        <v>147</v>
      </c>
      <c r="H29" s="99"/>
      <c r="I29" s="99"/>
      <c r="J29" s="99"/>
      <c r="K29" s="99"/>
      <c r="L29" s="99"/>
      <c r="M29" s="99"/>
      <c r="N29" s="99"/>
      <c r="O29" s="99"/>
      <c r="P29" s="99"/>
      <c r="Q29" s="99"/>
      <c r="R29" s="99"/>
      <c r="S29" s="99"/>
      <c r="T29" s="99"/>
      <c r="U29" s="99"/>
      <c r="V29" s="99"/>
      <c r="W29" s="99"/>
      <c r="X29" s="99"/>
      <c r="Y29" s="99"/>
      <c r="Z29" s="66"/>
    </row>
    <row r="30" spans="1:26" ht="12.75" customHeight="1" x14ac:dyDescent="0.2">
      <c r="A30" s="106">
        <v>1</v>
      </c>
      <c r="B30" s="107"/>
      <c r="C30" s="174" t="s">
        <v>271</v>
      </c>
      <c r="D30" s="109"/>
      <c r="E30" s="110"/>
      <c r="F30" s="64"/>
      <c r="G30" s="64"/>
      <c r="H30" s="99"/>
      <c r="I30" s="99"/>
      <c r="J30" s="99"/>
      <c r="K30" s="99"/>
      <c r="L30" s="99"/>
      <c r="M30" s="99"/>
      <c r="N30" s="99"/>
      <c r="O30" s="99"/>
      <c r="P30" s="99"/>
      <c r="Q30" s="99"/>
      <c r="R30" s="99"/>
      <c r="S30" s="99"/>
      <c r="T30" s="99"/>
      <c r="U30" s="99"/>
      <c r="V30" s="99"/>
      <c r="W30" s="99"/>
      <c r="X30" s="99"/>
      <c r="Y30" s="99"/>
      <c r="Z30" s="66"/>
    </row>
    <row r="31" spans="1:26" ht="18" customHeight="1" x14ac:dyDescent="0.2">
      <c r="A31" s="112">
        <v>5678</v>
      </c>
      <c r="B31" s="61" t="str">
        <f>VLOOKUP(A31,Preco.Unitario!$A$4:$G$104,2,FALSE)</f>
        <v>SINAPI</v>
      </c>
      <c r="C31" s="67" t="str">
        <f>VLOOKUP(A31,Preco.Unitario!$A$4:$G$104,3,FALSE)</f>
        <v>RETROESCAVADEIRA SOBRE RODAS COM CARREGADEIRA, TRAÇÃO 4X4, POTÊNCIA LÍQ. 88 HP, CAÇAMBA CARREG. CAP. MÍN. 1 M3, CAÇAMBA RETRO CAP. 0,26 M3, PESO OPERACIONAL MÍN. 6.674 KG, PROFUNDIDADE ESCAVAÇÃO MÁX. 4,37 M - CHP DIURNO. AF_06/2014</v>
      </c>
      <c r="D31" s="62" t="str">
        <f>VLOOKUP(A31,Preco.Unitario!$A$4:$G$104,4,FALSE)</f>
        <v>CHP</v>
      </c>
      <c r="E31" s="114">
        <v>1</v>
      </c>
      <c r="F31" s="64">
        <f>VLOOKUP(A31,Preco.Unitario!$A$4:$G$104,7,FALSE)</f>
        <v>0</v>
      </c>
      <c r="G31" s="64">
        <f>E31*F31</f>
        <v>0</v>
      </c>
      <c r="H31" s="99"/>
      <c r="I31" s="99"/>
      <c r="J31" s="99"/>
      <c r="K31" s="99"/>
      <c r="L31" s="99"/>
      <c r="M31" s="99"/>
      <c r="N31" s="99"/>
      <c r="O31" s="99"/>
      <c r="P31" s="99"/>
      <c r="Q31" s="99"/>
      <c r="R31" s="99"/>
      <c r="S31" s="99"/>
      <c r="T31" s="99"/>
      <c r="U31" s="99"/>
      <c r="V31" s="99"/>
      <c r="W31" s="99"/>
      <c r="X31" s="99"/>
      <c r="Y31" s="99"/>
      <c r="Z31" s="66"/>
    </row>
    <row r="32" spans="1:26" ht="12.75" customHeight="1" x14ac:dyDescent="0.2">
      <c r="A32" s="217"/>
      <c r="B32" s="218"/>
      <c r="C32" s="457" t="s">
        <v>153</v>
      </c>
      <c r="D32" s="374"/>
      <c r="E32" s="374"/>
      <c r="F32" s="375"/>
      <c r="G32" s="219">
        <f>SUM(G30:G31)</f>
        <v>0</v>
      </c>
      <c r="H32" s="99"/>
      <c r="I32" s="99"/>
      <c r="J32" s="99"/>
      <c r="K32" s="99"/>
      <c r="L32" s="99"/>
      <c r="M32" s="99"/>
      <c r="N32" s="99"/>
      <c r="O32" s="99"/>
      <c r="P32" s="99"/>
      <c r="Q32" s="99"/>
      <c r="R32" s="99"/>
      <c r="S32" s="99"/>
      <c r="T32" s="99"/>
      <c r="U32" s="99"/>
      <c r="V32" s="99"/>
      <c r="W32" s="99"/>
      <c r="X32" s="99"/>
      <c r="Y32" s="99"/>
      <c r="Z32" s="66"/>
    </row>
    <row r="33" spans="1:26" ht="12.75" customHeight="1" x14ac:dyDescent="0.2">
      <c r="A33" s="251" t="str">
        <f>A3</f>
        <v>3.3.</v>
      </c>
      <c r="B33" s="214">
        <f>B28+1</f>
        <v>6</v>
      </c>
      <c r="C33" s="467" t="s">
        <v>272</v>
      </c>
      <c r="D33" s="381"/>
      <c r="E33" s="381"/>
      <c r="F33" s="381"/>
      <c r="G33" s="468"/>
      <c r="H33" s="65"/>
      <c r="I33" s="65"/>
      <c r="J33" s="65"/>
      <c r="K33" s="65"/>
      <c r="L33" s="65"/>
      <c r="M33" s="65"/>
      <c r="N33" s="65"/>
      <c r="O33" s="65"/>
      <c r="P33" s="65"/>
      <c r="Q33" s="65"/>
      <c r="R33" s="65"/>
      <c r="S33" s="65"/>
      <c r="T33" s="65"/>
      <c r="U33" s="65"/>
      <c r="V33" s="65"/>
      <c r="W33" s="65"/>
      <c r="X33" s="65"/>
      <c r="Y33" s="65"/>
      <c r="Z33" s="66"/>
    </row>
    <row r="34" spans="1:26" ht="12.75" customHeight="1" x14ac:dyDescent="0.2">
      <c r="A34" s="6" t="s">
        <v>1</v>
      </c>
      <c r="B34" s="6" t="s">
        <v>2</v>
      </c>
      <c r="C34" s="7" t="s">
        <v>3</v>
      </c>
      <c r="D34" s="8" t="s">
        <v>4</v>
      </c>
      <c r="E34" s="8" t="s">
        <v>146</v>
      </c>
      <c r="F34" s="47" t="s">
        <v>7</v>
      </c>
      <c r="G34" s="8" t="s">
        <v>147</v>
      </c>
      <c r="H34" s="99"/>
      <c r="I34" s="99"/>
      <c r="J34" s="99"/>
      <c r="K34" s="99"/>
      <c r="L34" s="99"/>
      <c r="M34" s="99"/>
      <c r="N34" s="99"/>
      <c r="O34" s="99"/>
      <c r="P34" s="99"/>
      <c r="Q34" s="99"/>
      <c r="R34" s="99"/>
      <c r="S34" s="99"/>
      <c r="T34" s="99"/>
      <c r="U34" s="99"/>
      <c r="V34" s="99"/>
      <c r="W34" s="99"/>
      <c r="X34" s="99"/>
      <c r="Y34" s="99"/>
      <c r="Z34" s="66"/>
    </row>
    <row r="35" spans="1:26" ht="12.75" customHeight="1" x14ac:dyDescent="0.2">
      <c r="A35" s="222">
        <v>1</v>
      </c>
      <c r="B35" s="222"/>
      <c r="C35" s="161" t="s">
        <v>185</v>
      </c>
      <c r="D35" s="223"/>
      <c r="E35" s="224"/>
      <c r="F35" s="226"/>
      <c r="G35" s="226"/>
      <c r="H35" s="65"/>
      <c r="I35" s="65"/>
      <c r="J35" s="65"/>
      <c r="K35" s="65"/>
      <c r="L35" s="65"/>
      <c r="M35" s="65"/>
      <c r="N35" s="65"/>
      <c r="O35" s="65"/>
      <c r="P35" s="65"/>
      <c r="Q35" s="65"/>
      <c r="R35" s="65"/>
      <c r="S35" s="65"/>
      <c r="T35" s="65"/>
      <c r="U35" s="65"/>
      <c r="V35" s="65"/>
      <c r="W35" s="65"/>
      <c r="X35" s="65"/>
      <c r="Y35" s="65"/>
      <c r="Z35" s="66"/>
    </row>
    <row r="36" spans="1:26" ht="12.75" customHeight="1" x14ac:dyDescent="0.2">
      <c r="A36" s="256" t="s">
        <v>123</v>
      </c>
      <c r="B36" s="61" t="str">
        <f>VLOOKUP(A36,Preco.Unitario!$A$4:$G$104,2,FALSE)</f>
        <v>SABESP INSUMO</v>
      </c>
      <c r="C36" s="56" t="str">
        <f>VLOOKUP(A36,Preco.Unitario!$A$4:$G$104,3,FALSE)</f>
        <v>AJUDANTE</v>
      </c>
      <c r="D36" s="62" t="str">
        <f>VLOOKUP(A36,Preco.Unitario!$A$4:$G$104,4,FALSE)</f>
        <v>H</v>
      </c>
      <c r="E36" s="230">
        <v>1</v>
      </c>
      <c r="F36" s="64">
        <f>VLOOKUP(A36,Preco.Unitario!$A$4:$G$104,7,FALSE)</f>
        <v>0</v>
      </c>
      <c r="G36" s="64">
        <f t="shared" ref="G36:G38" si="2">E36*F36</f>
        <v>0</v>
      </c>
      <c r="H36" s="65"/>
      <c r="I36" s="65"/>
      <c r="J36" s="65"/>
      <c r="K36" s="65"/>
      <c r="L36" s="65"/>
      <c r="M36" s="65"/>
      <c r="N36" s="65"/>
      <c r="O36" s="65"/>
      <c r="P36" s="65"/>
      <c r="Q36" s="65"/>
      <c r="R36" s="65"/>
      <c r="S36" s="65"/>
      <c r="T36" s="65"/>
      <c r="U36" s="65"/>
      <c r="V36" s="65"/>
      <c r="W36" s="65"/>
      <c r="X36" s="65"/>
      <c r="Y36" s="65"/>
      <c r="Z36" s="66"/>
    </row>
    <row r="37" spans="1:26" ht="12.75" customHeight="1" x14ac:dyDescent="0.2">
      <c r="A37" s="252" t="s">
        <v>125</v>
      </c>
      <c r="B37" s="61" t="str">
        <f>VLOOKUP(A37,Preco.Unitario!$A$4:$G$104,2,FALSE)</f>
        <v>SABESP INSUMO</v>
      </c>
      <c r="C37" s="56" t="str">
        <f>VLOOKUP(A37,Preco.Unitario!$A$4:$G$104,3,FALSE)</f>
        <v>ENCANADOR</v>
      </c>
      <c r="D37" s="62" t="str">
        <f>VLOOKUP(A37,Preco.Unitario!$A$4:$G$104,4,FALSE)</f>
        <v>H</v>
      </c>
      <c r="E37" s="230">
        <v>1</v>
      </c>
      <c r="F37" s="64">
        <f>VLOOKUP(A37,Preco.Unitario!$A$4:$G$104,7,FALSE)</f>
        <v>0</v>
      </c>
      <c r="G37" s="64">
        <f t="shared" si="2"/>
        <v>0</v>
      </c>
      <c r="H37" s="65"/>
      <c r="I37" s="65"/>
      <c r="J37" s="65"/>
      <c r="K37" s="65"/>
      <c r="L37" s="65"/>
      <c r="M37" s="65"/>
      <c r="N37" s="65"/>
      <c r="O37" s="65"/>
      <c r="P37" s="65"/>
      <c r="Q37" s="65"/>
      <c r="R37" s="65"/>
      <c r="S37" s="65"/>
      <c r="T37" s="65"/>
      <c r="U37" s="65"/>
      <c r="V37" s="65"/>
      <c r="W37" s="65"/>
      <c r="X37" s="65"/>
      <c r="Y37" s="65"/>
      <c r="Z37" s="66"/>
    </row>
    <row r="38" spans="1:26" ht="12.75" customHeight="1" x14ac:dyDescent="0.2">
      <c r="A38" s="252" t="s">
        <v>119</v>
      </c>
      <c r="B38" s="61" t="str">
        <f>VLOOKUP(A38,Preco.Unitario!$A$4:$G$104,2,FALSE)</f>
        <v>SABESP INSUMO</v>
      </c>
      <c r="C38" s="56" t="str">
        <f>VLOOKUP(A38,Preco.Unitario!$A$4:$G$104,3,FALSE)</f>
        <v>PICAPE MÉDIA CABINE SIMPLES - CARGA ÚTIL 1.000 KG - TRAÇÃO 4 X 2 - 120 A 150 CV - S-10 CHEVROLET OU SIMILAR - À DISPOSIÇÃO</v>
      </c>
      <c r="D38" s="62" t="str">
        <f>VLOOKUP(A38,Preco.Unitario!$A$4:$G$104,4,FALSE)</f>
        <v>H</v>
      </c>
      <c r="E38" s="230">
        <v>1.5</v>
      </c>
      <c r="F38" s="64">
        <f>VLOOKUP(A38,Preco.Unitario!$A$4:$G$104,7,FALSE)</f>
        <v>0</v>
      </c>
      <c r="G38" s="64">
        <f t="shared" si="2"/>
        <v>0</v>
      </c>
      <c r="H38" s="65"/>
      <c r="I38" s="65"/>
      <c r="J38" s="65"/>
      <c r="K38" s="65"/>
      <c r="L38" s="65"/>
      <c r="M38" s="65"/>
      <c r="N38" s="65"/>
      <c r="O38" s="65"/>
      <c r="P38" s="65"/>
      <c r="Q38" s="65"/>
      <c r="R38" s="65"/>
      <c r="S38" s="65"/>
      <c r="T38" s="65"/>
      <c r="U38" s="65"/>
      <c r="V38" s="65"/>
      <c r="W38" s="65"/>
      <c r="X38" s="65"/>
      <c r="Y38" s="65"/>
      <c r="Z38" s="66"/>
    </row>
    <row r="39" spans="1:26" ht="12.75" customHeight="1" x14ac:dyDescent="0.2">
      <c r="A39" s="217"/>
      <c r="B39" s="218"/>
      <c r="C39" s="457" t="s">
        <v>153</v>
      </c>
      <c r="D39" s="374"/>
      <c r="E39" s="374"/>
      <c r="F39" s="375"/>
      <c r="G39" s="253">
        <f>SUM(G35:G38)</f>
        <v>0</v>
      </c>
      <c r="H39" s="65"/>
      <c r="I39" s="65"/>
      <c r="J39" s="65"/>
      <c r="K39" s="65"/>
      <c r="L39" s="65"/>
      <c r="M39" s="65"/>
      <c r="N39" s="65"/>
      <c r="O39" s="65"/>
      <c r="P39" s="65"/>
      <c r="Q39" s="65"/>
      <c r="R39" s="65"/>
      <c r="S39" s="65"/>
      <c r="T39" s="65"/>
      <c r="U39" s="65"/>
      <c r="V39" s="65"/>
      <c r="W39" s="65"/>
      <c r="X39" s="65"/>
      <c r="Y39" s="65"/>
      <c r="Z39" s="66"/>
    </row>
    <row r="40" spans="1:26" ht="12.75" customHeight="1" x14ac:dyDescent="0.2">
      <c r="A40" s="104" t="str">
        <f>$A$3</f>
        <v>3.3.</v>
      </c>
      <c r="B40" s="214">
        <f>B33+1</f>
        <v>7</v>
      </c>
      <c r="C40" s="416" t="s">
        <v>273</v>
      </c>
      <c r="D40" s="400"/>
      <c r="E40" s="400"/>
      <c r="F40" s="400"/>
      <c r="G40" s="401"/>
      <c r="H40" s="99"/>
      <c r="I40" s="99"/>
      <c r="J40" s="99"/>
      <c r="K40" s="99"/>
      <c r="L40" s="99"/>
      <c r="M40" s="99"/>
      <c r="N40" s="99"/>
      <c r="O40" s="99"/>
      <c r="P40" s="99"/>
      <c r="Q40" s="99"/>
      <c r="R40" s="99"/>
      <c r="S40" s="99"/>
      <c r="T40" s="99"/>
      <c r="U40" s="99"/>
      <c r="V40" s="99"/>
      <c r="W40" s="99"/>
      <c r="X40" s="99"/>
      <c r="Y40" s="99"/>
      <c r="Z40" s="66"/>
    </row>
    <row r="41" spans="1:26" ht="12.75" customHeight="1" x14ac:dyDescent="0.2">
      <c r="A41" s="6" t="s">
        <v>1</v>
      </c>
      <c r="B41" s="6" t="s">
        <v>2</v>
      </c>
      <c r="C41" s="7" t="s">
        <v>3</v>
      </c>
      <c r="D41" s="8" t="s">
        <v>4</v>
      </c>
      <c r="E41" s="8" t="s">
        <v>146</v>
      </c>
      <c r="F41" s="47" t="s">
        <v>7</v>
      </c>
      <c r="G41" s="8" t="s">
        <v>147</v>
      </c>
      <c r="H41" s="99"/>
      <c r="I41" s="99"/>
      <c r="J41" s="99"/>
      <c r="K41" s="99"/>
      <c r="L41" s="99"/>
      <c r="M41" s="99"/>
      <c r="N41" s="99"/>
      <c r="O41" s="99"/>
      <c r="P41" s="99"/>
      <c r="Q41" s="99"/>
      <c r="R41" s="99"/>
      <c r="S41" s="99"/>
      <c r="T41" s="99"/>
      <c r="U41" s="99"/>
      <c r="V41" s="99"/>
      <c r="W41" s="99"/>
      <c r="X41" s="99"/>
      <c r="Y41" s="99"/>
      <c r="Z41" s="66"/>
    </row>
    <row r="42" spans="1:26" ht="12.75" customHeight="1" x14ac:dyDescent="0.2">
      <c r="A42" s="106">
        <v>1</v>
      </c>
      <c r="B42" s="107"/>
      <c r="C42" s="174" t="s">
        <v>268</v>
      </c>
      <c r="D42" s="109"/>
      <c r="E42" s="110"/>
      <c r="F42" s="64"/>
      <c r="G42" s="64"/>
      <c r="H42" s="99"/>
      <c r="I42" s="99"/>
      <c r="J42" s="99"/>
      <c r="K42" s="99"/>
      <c r="L42" s="99"/>
      <c r="M42" s="99"/>
      <c r="N42" s="99"/>
      <c r="O42" s="99"/>
      <c r="P42" s="99"/>
      <c r="Q42" s="99"/>
      <c r="R42" s="99"/>
      <c r="S42" s="99"/>
      <c r="T42" s="99"/>
      <c r="U42" s="99"/>
      <c r="V42" s="99"/>
      <c r="W42" s="99"/>
      <c r="X42" s="99"/>
      <c r="Y42" s="99"/>
      <c r="Z42" s="66"/>
    </row>
    <row r="43" spans="1:26" ht="12.75" customHeight="1" x14ac:dyDescent="0.2">
      <c r="A43" s="112">
        <v>70070230</v>
      </c>
      <c r="B43" s="61" t="str">
        <f>VLOOKUP(A43,Preco.Unitario!$A$4:$G$104,2,FALSE)</f>
        <v>SABESP</v>
      </c>
      <c r="C43" s="67" t="str">
        <f>VLOOKUP(A43,Preco.Unitario!$A$4:$G$104,3,FALSE)</f>
        <v>ASSENTAMENTO DE TAMPÃO DE FERRO FUNDIDO, DIÂMETRO 600 MM</v>
      </c>
      <c r="D43" s="62" t="str">
        <f>VLOOKUP(A43,Preco.Unitario!$A$4:$G$104,4,FALSE)</f>
        <v>unid.</v>
      </c>
      <c r="E43" s="114">
        <v>1</v>
      </c>
      <c r="F43" s="64">
        <f>VLOOKUP(A43,Preco.Unitario!$A$4:$G$104,7,FALSE)</f>
        <v>0</v>
      </c>
      <c r="G43" s="64">
        <f>E43*F43</f>
        <v>0</v>
      </c>
      <c r="H43" s="99"/>
      <c r="I43" s="99"/>
      <c r="J43" s="99"/>
      <c r="K43" s="99"/>
      <c r="L43" s="99"/>
      <c r="M43" s="99"/>
      <c r="N43" s="99"/>
      <c r="O43" s="99"/>
      <c r="P43" s="99"/>
      <c r="Q43" s="99"/>
      <c r="R43" s="99"/>
      <c r="S43" s="99"/>
      <c r="T43" s="99"/>
      <c r="U43" s="99"/>
      <c r="V43" s="99"/>
      <c r="W43" s="99"/>
      <c r="X43" s="99"/>
      <c r="Y43" s="99"/>
      <c r="Z43" s="66"/>
    </row>
    <row r="44" spans="1:26" ht="12.75" customHeight="1" x14ac:dyDescent="0.2">
      <c r="A44" s="217"/>
      <c r="B44" s="218"/>
      <c r="C44" s="457" t="s">
        <v>153</v>
      </c>
      <c r="D44" s="374"/>
      <c r="E44" s="374"/>
      <c r="F44" s="375"/>
      <c r="G44" s="219">
        <f>SUM(G42:G43)</f>
        <v>0</v>
      </c>
      <c r="H44" s="99"/>
      <c r="I44" s="99"/>
      <c r="J44" s="99"/>
      <c r="K44" s="99"/>
      <c r="L44" s="99"/>
      <c r="M44" s="99"/>
      <c r="N44" s="99"/>
      <c r="O44" s="99"/>
      <c r="P44" s="99"/>
      <c r="Q44" s="99"/>
      <c r="R44" s="99"/>
      <c r="S44" s="99"/>
      <c r="T44" s="99"/>
      <c r="U44" s="99"/>
      <c r="V44" s="99"/>
      <c r="W44" s="99"/>
      <c r="X44" s="99"/>
      <c r="Y44" s="99"/>
      <c r="Z44" s="66"/>
    </row>
    <row r="45" spans="1:26" ht="12.75" customHeight="1" x14ac:dyDescent="0.2">
      <c r="A45" s="104" t="str">
        <f>$A$3</f>
        <v>3.3.</v>
      </c>
      <c r="B45" s="214">
        <f>B40+1</f>
        <v>8</v>
      </c>
      <c r="C45" s="416" t="s">
        <v>274</v>
      </c>
      <c r="D45" s="400"/>
      <c r="E45" s="400"/>
      <c r="F45" s="400"/>
      <c r="G45" s="401"/>
      <c r="H45" s="99"/>
      <c r="I45" s="99"/>
      <c r="J45" s="99"/>
      <c r="K45" s="99"/>
      <c r="L45" s="99"/>
      <c r="M45" s="99"/>
      <c r="N45" s="99"/>
      <c r="O45" s="99"/>
      <c r="P45" s="99"/>
      <c r="Q45" s="99"/>
      <c r="R45" s="99"/>
      <c r="S45" s="99"/>
      <c r="T45" s="99"/>
      <c r="U45" s="99"/>
      <c r="V45" s="99"/>
      <c r="W45" s="99"/>
      <c r="X45" s="99"/>
      <c r="Y45" s="99"/>
      <c r="Z45" s="66"/>
    </row>
    <row r="46" spans="1:26" ht="12.75" customHeight="1" x14ac:dyDescent="0.2">
      <c r="A46" s="6" t="s">
        <v>1</v>
      </c>
      <c r="B46" s="6" t="s">
        <v>2</v>
      </c>
      <c r="C46" s="7" t="s">
        <v>3</v>
      </c>
      <c r="D46" s="8" t="s">
        <v>4</v>
      </c>
      <c r="E46" s="8" t="s">
        <v>146</v>
      </c>
      <c r="F46" s="47" t="s">
        <v>7</v>
      </c>
      <c r="G46" s="8" t="s">
        <v>147</v>
      </c>
      <c r="H46" s="99"/>
      <c r="I46" s="99"/>
      <c r="J46" s="99"/>
      <c r="K46" s="99"/>
      <c r="L46" s="99"/>
      <c r="M46" s="99"/>
      <c r="N46" s="99"/>
      <c r="O46" s="99"/>
      <c r="P46" s="99"/>
      <c r="Q46" s="99"/>
      <c r="R46" s="99"/>
      <c r="S46" s="99"/>
      <c r="T46" s="99"/>
      <c r="U46" s="99"/>
      <c r="V46" s="99"/>
      <c r="W46" s="99"/>
      <c r="X46" s="99"/>
      <c r="Y46" s="99"/>
      <c r="Z46" s="66"/>
    </row>
    <row r="47" spans="1:26" ht="12.75" customHeight="1" x14ac:dyDescent="0.2">
      <c r="A47" s="106">
        <v>1</v>
      </c>
      <c r="B47" s="107"/>
      <c r="C47" s="174" t="s">
        <v>268</v>
      </c>
      <c r="D47" s="109"/>
      <c r="E47" s="110"/>
      <c r="F47" s="64"/>
      <c r="G47" s="64"/>
      <c r="H47" s="99"/>
      <c r="I47" s="99"/>
      <c r="J47" s="99"/>
      <c r="K47" s="99"/>
      <c r="L47" s="99"/>
      <c r="M47" s="99"/>
      <c r="N47" s="99"/>
      <c r="O47" s="99"/>
      <c r="P47" s="99"/>
      <c r="Q47" s="99"/>
      <c r="R47" s="99"/>
      <c r="S47" s="99"/>
      <c r="T47" s="99"/>
      <c r="U47" s="99"/>
      <c r="V47" s="99"/>
      <c r="W47" s="99"/>
      <c r="X47" s="99"/>
      <c r="Y47" s="99"/>
      <c r="Z47" s="66"/>
    </row>
    <row r="48" spans="1:26" ht="12.75" customHeight="1" x14ac:dyDescent="0.2">
      <c r="A48" s="112">
        <v>70070231</v>
      </c>
      <c r="B48" s="61" t="str">
        <f>VLOOKUP(A48,Preco.Unitario!$A$4:$G$104,2,FALSE)</f>
        <v>SABESP</v>
      </c>
      <c r="C48" s="67" t="str">
        <f>VLOOKUP(A48,Preco.Unitario!$A$4:$G$104,3,FALSE)</f>
        <v xml:space="preserve">ASSENTAMENTO DE TAMPÃO DE FERRO FUNDIDO, DIÂMETRO 900 MM </v>
      </c>
      <c r="D48" s="62" t="str">
        <f>VLOOKUP(A48,Preco.Unitario!$A$4:$G$104,4,FALSE)</f>
        <v>unid.</v>
      </c>
      <c r="E48" s="114">
        <v>1</v>
      </c>
      <c r="F48" s="64">
        <f>VLOOKUP(A48,Preco.Unitario!$A$4:$G$104,7,FALSE)</f>
        <v>0</v>
      </c>
      <c r="G48" s="64">
        <f>E48*F48</f>
        <v>0</v>
      </c>
      <c r="H48" s="99"/>
      <c r="I48" s="99"/>
      <c r="J48" s="99"/>
      <c r="K48" s="99"/>
      <c r="L48" s="99"/>
      <c r="M48" s="99"/>
      <c r="N48" s="99"/>
      <c r="O48" s="99"/>
      <c r="P48" s="99"/>
      <c r="Q48" s="99"/>
      <c r="R48" s="99"/>
      <c r="S48" s="99"/>
      <c r="T48" s="99"/>
      <c r="U48" s="99"/>
      <c r="V48" s="99"/>
      <c r="W48" s="99"/>
      <c r="X48" s="99"/>
      <c r="Y48" s="99"/>
      <c r="Z48" s="66"/>
    </row>
    <row r="49" spans="1:26" ht="12.75" customHeight="1" x14ac:dyDescent="0.2">
      <c r="A49" s="217"/>
      <c r="B49" s="218"/>
      <c r="C49" s="457" t="s">
        <v>153</v>
      </c>
      <c r="D49" s="374"/>
      <c r="E49" s="374"/>
      <c r="F49" s="375"/>
      <c r="G49" s="219">
        <f>SUM(G47:G48)</f>
        <v>0</v>
      </c>
      <c r="H49" s="99"/>
      <c r="I49" s="99"/>
      <c r="J49" s="99"/>
      <c r="K49" s="99"/>
      <c r="L49" s="99"/>
      <c r="M49" s="99"/>
      <c r="N49" s="99"/>
      <c r="O49" s="99"/>
      <c r="P49" s="99"/>
      <c r="Q49" s="99"/>
      <c r="R49" s="99"/>
      <c r="S49" s="99"/>
      <c r="T49" s="99"/>
      <c r="U49" s="99"/>
      <c r="V49" s="99"/>
      <c r="W49" s="99"/>
      <c r="X49" s="99"/>
      <c r="Y49" s="99"/>
      <c r="Z49" s="66"/>
    </row>
    <row r="50" spans="1:26" ht="12.75" customHeight="1" x14ac:dyDescent="0.2">
      <c r="A50" s="99"/>
      <c r="B50" s="99"/>
      <c r="C50" s="99"/>
      <c r="D50" s="99"/>
      <c r="E50" s="99"/>
      <c r="F50" s="99"/>
      <c r="G50" s="99"/>
      <c r="H50" s="99"/>
      <c r="I50" s="99"/>
      <c r="J50" s="99"/>
      <c r="K50" s="99"/>
      <c r="L50" s="99"/>
      <c r="M50" s="99"/>
      <c r="N50" s="99"/>
      <c r="O50" s="99"/>
      <c r="P50" s="99"/>
      <c r="Q50" s="99"/>
      <c r="R50" s="99"/>
      <c r="S50" s="66"/>
    </row>
    <row r="51" spans="1:26" ht="12.75" customHeight="1" x14ac:dyDescent="0.2">
      <c r="A51" s="99"/>
      <c r="B51" s="99"/>
      <c r="C51" s="99"/>
      <c r="D51" s="99"/>
      <c r="E51" s="99"/>
      <c r="F51" s="99"/>
      <c r="G51" s="99"/>
      <c r="H51" s="99"/>
      <c r="I51" s="99"/>
      <c r="J51" s="99"/>
      <c r="K51" s="99"/>
      <c r="L51" s="99"/>
      <c r="M51" s="99"/>
      <c r="N51" s="99"/>
      <c r="O51" s="99"/>
      <c r="P51" s="99"/>
      <c r="Q51" s="99"/>
      <c r="R51" s="99"/>
      <c r="S51" s="66"/>
    </row>
    <row r="52" spans="1:26" ht="12.75" customHeight="1" x14ac:dyDescent="0.2">
      <c r="A52" s="99"/>
      <c r="B52" s="99"/>
      <c r="C52" s="99"/>
      <c r="D52" s="99"/>
      <c r="E52" s="99"/>
      <c r="F52" s="99"/>
      <c r="G52" s="99"/>
      <c r="H52" s="99"/>
      <c r="I52" s="99"/>
      <c r="J52" s="99"/>
      <c r="K52" s="99"/>
      <c r="L52" s="99"/>
      <c r="M52" s="99"/>
      <c r="N52" s="99"/>
      <c r="O52" s="99"/>
      <c r="P52" s="99"/>
      <c r="Q52" s="99"/>
      <c r="R52" s="99"/>
      <c r="S52" s="66"/>
    </row>
    <row r="53" spans="1:26" ht="12.75" customHeight="1" x14ac:dyDescent="0.2">
      <c r="A53" s="99"/>
      <c r="B53" s="99"/>
      <c r="C53" s="99"/>
      <c r="D53" s="99"/>
      <c r="E53" s="99"/>
      <c r="F53" s="99"/>
      <c r="G53" s="99"/>
      <c r="H53" s="99"/>
      <c r="I53" s="99"/>
      <c r="J53" s="99"/>
      <c r="K53" s="99"/>
      <c r="L53" s="99"/>
      <c r="M53" s="99"/>
      <c r="N53" s="99"/>
      <c r="O53" s="99"/>
      <c r="P53" s="99"/>
      <c r="Q53" s="99"/>
      <c r="R53" s="99"/>
      <c r="S53" s="66"/>
    </row>
    <row r="54" spans="1:26" ht="12.75" customHeight="1" x14ac:dyDescent="0.2">
      <c r="A54" s="99"/>
      <c r="B54" s="99"/>
      <c r="C54" s="99"/>
      <c r="D54" s="99"/>
      <c r="E54" s="99"/>
      <c r="F54" s="99"/>
      <c r="G54" s="99"/>
      <c r="H54" s="99"/>
      <c r="I54" s="99"/>
      <c r="J54" s="99"/>
      <c r="K54" s="99"/>
      <c r="L54" s="99"/>
      <c r="M54" s="99"/>
      <c r="N54" s="99"/>
      <c r="O54" s="99"/>
      <c r="P54" s="99"/>
      <c r="Q54" s="99"/>
      <c r="R54" s="99"/>
      <c r="S54" s="66"/>
    </row>
    <row r="55" spans="1:26" ht="12.75" customHeight="1" x14ac:dyDescent="0.2">
      <c r="A55" s="99"/>
      <c r="B55" s="99"/>
      <c r="C55" s="99"/>
      <c r="D55" s="99"/>
      <c r="E55" s="99"/>
      <c r="F55" s="99"/>
      <c r="G55" s="99"/>
      <c r="H55" s="99"/>
      <c r="I55" s="99"/>
      <c r="J55" s="99"/>
      <c r="K55" s="99"/>
      <c r="L55" s="99"/>
      <c r="M55" s="99"/>
      <c r="N55" s="99"/>
      <c r="O55" s="99"/>
      <c r="P55" s="99"/>
      <c r="Q55" s="99"/>
      <c r="R55" s="99"/>
      <c r="S55" s="66"/>
    </row>
    <row r="56" spans="1:26" ht="12.75" customHeight="1" x14ac:dyDescent="0.2">
      <c r="A56" s="99"/>
      <c r="B56" s="99"/>
      <c r="C56" s="99"/>
      <c r="D56" s="99"/>
      <c r="E56" s="99"/>
      <c r="F56" s="99"/>
      <c r="G56" s="99"/>
      <c r="H56" s="99"/>
      <c r="I56" s="99"/>
      <c r="J56" s="99"/>
      <c r="K56" s="99"/>
      <c r="L56" s="99"/>
      <c r="M56" s="99"/>
      <c r="N56" s="99"/>
      <c r="O56" s="99"/>
      <c r="P56" s="99"/>
      <c r="Q56" s="99"/>
      <c r="R56" s="99"/>
      <c r="S56" s="66"/>
    </row>
    <row r="57" spans="1:26" ht="12.75" customHeight="1" x14ac:dyDescent="0.2">
      <c r="A57" s="99"/>
      <c r="B57" s="99"/>
      <c r="C57" s="99"/>
      <c r="D57" s="99"/>
      <c r="E57" s="99"/>
      <c r="F57" s="99"/>
      <c r="G57" s="99"/>
      <c r="H57" s="99"/>
      <c r="I57" s="99"/>
      <c r="J57" s="99"/>
      <c r="K57" s="99"/>
      <c r="L57" s="99"/>
      <c r="M57" s="99"/>
      <c r="N57" s="99"/>
      <c r="O57" s="99"/>
      <c r="P57" s="99"/>
      <c r="Q57" s="99"/>
      <c r="R57" s="99"/>
      <c r="S57" s="66"/>
    </row>
    <row r="58" spans="1:26" ht="12.75" customHeight="1" x14ac:dyDescent="0.2">
      <c r="A58" s="99"/>
      <c r="B58" s="99"/>
      <c r="C58" s="99"/>
      <c r="D58" s="99"/>
      <c r="E58" s="99"/>
      <c r="F58" s="99"/>
      <c r="G58" s="99"/>
      <c r="H58" s="99"/>
      <c r="I58" s="99"/>
      <c r="J58" s="99"/>
      <c r="K58" s="99"/>
      <c r="L58" s="99"/>
      <c r="M58" s="99"/>
      <c r="N58" s="99"/>
      <c r="O58" s="99"/>
      <c r="P58" s="99"/>
      <c r="Q58" s="99"/>
      <c r="R58" s="99"/>
      <c r="S58" s="66"/>
    </row>
    <row r="59" spans="1:26" ht="12.75" customHeight="1" x14ac:dyDescent="0.2">
      <c r="A59" s="99"/>
      <c r="B59" s="99"/>
      <c r="C59" s="99"/>
      <c r="D59" s="99"/>
      <c r="E59" s="99"/>
      <c r="F59" s="99"/>
      <c r="G59" s="99"/>
      <c r="H59" s="99"/>
      <c r="I59" s="99"/>
      <c r="J59" s="99"/>
      <c r="K59" s="99"/>
      <c r="L59" s="99"/>
      <c r="M59" s="99"/>
      <c r="N59" s="99"/>
      <c r="O59" s="99"/>
      <c r="P59" s="99"/>
      <c r="Q59" s="99"/>
      <c r="R59" s="99"/>
      <c r="S59" s="66"/>
    </row>
    <row r="60" spans="1:26" ht="12.75" customHeight="1" x14ac:dyDescent="0.2">
      <c r="A60" s="99"/>
      <c r="B60" s="99"/>
      <c r="C60" s="99"/>
      <c r="D60" s="99"/>
      <c r="E60" s="99"/>
      <c r="F60" s="99"/>
      <c r="G60" s="99"/>
      <c r="H60" s="99"/>
      <c r="I60" s="99"/>
      <c r="J60" s="99"/>
      <c r="K60" s="99"/>
      <c r="L60" s="99"/>
      <c r="M60" s="99"/>
      <c r="N60" s="99"/>
      <c r="O60" s="99"/>
      <c r="P60" s="99"/>
      <c r="Q60" s="99"/>
      <c r="R60" s="99"/>
      <c r="S60" s="66"/>
    </row>
    <row r="61" spans="1:26" ht="12.75" customHeight="1" x14ac:dyDescent="0.2">
      <c r="A61" s="99"/>
      <c r="B61" s="99"/>
      <c r="C61" s="99"/>
      <c r="D61" s="99"/>
      <c r="E61" s="99"/>
      <c r="F61" s="99"/>
      <c r="G61" s="99"/>
      <c r="H61" s="99"/>
      <c r="I61" s="99"/>
      <c r="J61" s="99"/>
      <c r="K61" s="99"/>
      <c r="L61" s="99"/>
      <c r="M61" s="99"/>
      <c r="N61" s="99"/>
      <c r="O61" s="99"/>
      <c r="P61" s="99"/>
      <c r="Q61" s="99"/>
      <c r="R61" s="99"/>
      <c r="S61" s="66"/>
    </row>
    <row r="62" spans="1:26" ht="12.75" customHeight="1" x14ac:dyDescent="0.2">
      <c r="A62" s="99"/>
      <c r="B62" s="99"/>
      <c r="C62" s="99"/>
      <c r="D62" s="99"/>
      <c r="E62" s="99"/>
      <c r="F62" s="99"/>
      <c r="G62" s="99"/>
      <c r="H62" s="99"/>
      <c r="I62" s="99"/>
      <c r="J62" s="99"/>
      <c r="K62" s="99"/>
      <c r="L62" s="99"/>
      <c r="M62" s="99"/>
      <c r="N62" s="99"/>
      <c r="O62" s="99"/>
      <c r="P62" s="99"/>
      <c r="Q62" s="99"/>
      <c r="R62" s="99"/>
      <c r="S62" s="66"/>
    </row>
    <row r="63" spans="1:26" ht="12.75" customHeight="1" x14ac:dyDescent="0.2">
      <c r="A63" s="99"/>
      <c r="B63" s="99"/>
      <c r="C63" s="99"/>
      <c r="D63" s="99"/>
      <c r="E63" s="99"/>
      <c r="F63" s="99"/>
      <c r="G63" s="99"/>
      <c r="H63" s="99"/>
      <c r="I63" s="99"/>
      <c r="J63" s="99"/>
      <c r="K63" s="99"/>
      <c r="L63" s="99"/>
      <c r="M63" s="99"/>
      <c r="N63" s="99"/>
      <c r="O63" s="99"/>
      <c r="P63" s="99"/>
      <c r="Q63" s="99"/>
      <c r="R63" s="99"/>
      <c r="S63" s="66"/>
    </row>
    <row r="64" spans="1:26" ht="12.75" customHeight="1" x14ac:dyDescent="0.2">
      <c r="A64" s="99"/>
      <c r="B64" s="99"/>
      <c r="C64" s="99"/>
      <c r="D64" s="99"/>
      <c r="E64" s="99"/>
      <c r="F64" s="99"/>
      <c r="G64" s="99"/>
      <c r="H64" s="99"/>
      <c r="I64" s="99"/>
      <c r="J64" s="99"/>
      <c r="K64" s="99"/>
      <c r="L64" s="99"/>
      <c r="M64" s="99"/>
      <c r="N64" s="99"/>
      <c r="O64" s="99"/>
      <c r="P64" s="99"/>
      <c r="Q64" s="99"/>
      <c r="R64" s="99"/>
      <c r="S64" s="66"/>
    </row>
    <row r="65" spans="1:19" ht="12.75" customHeight="1" x14ac:dyDescent="0.2">
      <c r="A65" s="99"/>
      <c r="B65" s="99"/>
      <c r="C65" s="99"/>
      <c r="D65" s="99"/>
      <c r="E65" s="99"/>
      <c r="F65" s="99"/>
      <c r="G65" s="99"/>
      <c r="H65" s="99"/>
      <c r="I65" s="99"/>
      <c r="J65" s="99"/>
      <c r="K65" s="99"/>
      <c r="L65" s="99"/>
      <c r="M65" s="99"/>
      <c r="N65" s="99"/>
      <c r="O65" s="99"/>
      <c r="P65" s="99"/>
      <c r="Q65" s="99"/>
      <c r="R65" s="99"/>
      <c r="S65" s="66"/>
    </row>
    <row r="66" spans="1:19" ht="12.75" customHeight="1" x14ac:dyDescent="0.2">
      <c r="A66" s="99"/>
      <c r="B66" s="99"/>
      <c r="C66" s="99"/>
      <c r="D66" s="99"/>
      <c r="E66" s="99"/>
      <c r="F66" s="99"/>
      <c r="G66" s="99"/>
      <c r="H66" s="99"/>
      <c r="I66" s="99"/>
      <c r="J66" s="99"/>
      <c r="K66" s="99"/>
      <c r="L66" s="99"/>
      <c r="M66" s="99"/>
      <c r="N66" s="99"/>
      <c r="O66" s="99"/>
      <c r="P66" s="99"/>
      <c r="Q66" s="99"/>
      <c r="R66" s="99"/>
      <c r="S66" s="66"/>
    </row>
    <row r="67" spans="1:19" ht="12.75" customHeight="1" x14ac:dyDescent="0.2">
      <c r="A67" s="99"/>
      <c r="B67" s="99"/>
      <c r="C67" s="99"/>
      <c r="D67" s="99"/>
      <c r="E67" s="99"/>
      <c r="F67" s="99"/>
      <c r="G67" s="99"/>
      <c r="H67" s="99"/>
      <c r="I67" s="99"/>
      <c r="J67" s="99"/>
      <c r="K67" s="99"/>
      <c r="L67" s="99"/>
      <c r="M67" s="99"/>
      <c r="N67" s="99"/>
      <c r="O67" s="99"/>
      <c r="P67" s="99"/>
      <c r="Q67" s="99"/>
      <c r="R67" s="99"/>
      <c r="S67" s="66"/>
    </row>
    <row r="68" spans="1:19" ht="12.75" customHeight="1" x14ac:dyDescent="0.2">
      <c r="A68" s="99"/>
      <c r="B68" s="99"/>
      <c r="C68" s="99"/>
      <c r="D68" s="99"/>
      <c r="E68" s="99"/>
      <c r="F68" s="99"/>
      <c r="G68" s="99"/>
      <c r="H68" s="99"/>
      <c r="I68" s="99"/>
      <c r="J68" s="99"/>
      <c r="K68" s="99"/>
      <c r="L68" s="99"/>
      <c r="M68" s="99"/>
      <c r="N68" s="99"/>
      <c r="O68" s="99"/>
      <c r="P68" s="99"/>
      <c r="Q68" s="99"/>
      <c r="R68" s="99"/>
      <c r="S68" s="66"/>
    </row>
    <row r="69" spans="1:19" ht="12.75" customHeight="1" x14ac:dyDescent="0.2">
      <c r="A69" s="99"/>
      <c r="B69" s="99"/>
      <c r="C69" s="99"/>
      <c r="D69" s="99"/>
      <c r="E69" s="99"/>
      <c r="F69" s="99"/>
      <c r="G69" s="99"/>
      <c r="H69" s="99"/>
      <c r="I69" s="99"/>
      <c r="J69" s="99"/>
      <c r="K69" s="99"/>
      <c r="L69" s="99"/>
      <c r="M69" s="99"/>
      <c r="N69" s="99"/>
      <c r="O69" s="99"/>
      <c r="P69" s="99"/>
      <c r="Q69" s="99"/>
      <c r="R69" s="99"/>
      <c r="S69" s="66"/>
    </row>
    <row r="70" spans="1:19" ht="12.75" customHeight="1" x14ac:dyDescent="0.2">
      <c r="A70" s="99"/>
      <c r="B70" s="99"/>
      <c r="C70" s="99"/>
      <c r="D70" s="99"/>
      <c r="E70" s="99"/>
      <c r="F70" s="99"/>
      <c r="G70" s="99"/>
      <c r="H70" s="99"/>
      <c r="I70" s="99"/>
      <c r="J70" s="99"/>
      <c r="K70" s="99"/>
      <c r="L70" s="99"/>
      <c r="M70" s="99"/>
      <c r="N70" s="99"/>
      <c r="O70" s="99"/>
      <c r="P70" s="99"/>
      <c r="Q70" s="99"/>
      <c r="R70" s="99"/>
      <c r="S70" s="66"/>
    </row>
    <row r="71" spans="1:19" ht="12.75" customHeight="1" x14ac:dyDescent="0.2">
      <c r="A71" s="99"/>
      <c r="B71" s="99"/>
      <c r="C71" s="99"/>
      <c r="D71" s="99"/>
      <c r="E71" s="99"/>
      <c r="F71" s="99"/>
      <c r="G71" s="99"/>
      <c r="H71" s="99"/>
      <c r="I71" s="99"/>
      <c r="J71" s="99"/>
      <c r="K71" s="99"/>
      <c r="L71" s="99"/>
      <c r="M71" s="99"/>
      <c r="N71" s="99"/>
      <c r="O71" s="99"/>
      <c r="P71" s="99"/>
      <c r="Q71" s="99"/>
      <c r="R71" s="99"/>
      <c r="S71" s="66"/>
    </row>
    <row r="72" spans="1:19" ht="12.75" customHeight="1" x14ac:dyDescent="0.2">
      <c r="A72" s="99"/>
      <c r="B72" s="99"/>
      <c r="C72" s="99"/>
      <c r="D72" s="99"/>
      <c r="E72" s="99"/>
      <c r="F72" s="99"/>
      <c r="G72" s="99"/>
      <c r="H72" s="99"/>
      <c r="I72" s="99"/>
      <c r="J72" s="99"/>
      <c r="K72" s="99"/>
      <c r="L72" s="99"/>
      <c r="M72" s="99"/>
      <c r="N72" s="99"/>
      <c r="O72" s="99"/>
      <c r="P72" s="99"/>
      <c r="Q72" s="99"/>
      <c r="R72" s="99"/>
      <c r="S72" s="66"/>
    </row>
    <row r="73" spans="1:19" ht="12.75" customHeight="1" x14ac:dyDescent="0.2">
      <c r="A73" s="99"/>
      <c r="B73" s="99"/>
      <c r="C73" s="99"/>
      <c r="D73" s="99"/>
      <c r="E73" s="99"/>
      <c r="F73" s="99"/>
      <c r="G73" s="99"/>
      <c r="H73" s="99"/>
      <c r="I73" s="99"/>
      <c r="J73" s="99"/>
      <c r="K73" s="99"/>
      <c r="L73" s="99"/>
      <c r="M73" s="99"/>
      <c r="N73" s="99"/>
      <c r="O73" s="99"/>
      <c r="P73" s="99"/>
      <c r="Q73" s="99"/>
      <c r="R73" s="99"/>
      <c r="S73" s="66"/>
    </row>
    <row r="74" spans="1:19" ht="12.75" customHeight="1" x14ac:dyDescent="0.2">
      <c r="A74" s="99"/>
      <c r="B74" s="99"/>
      <c r="C74" s="99"/>
      <c r="D74" s="99"/>
      <c r="E74" s="99"/>
      <c r="F74" s="99"/>
      <c r="G74" s="99"/>
      <c r="H74" s="99"/>
      <c r="I74" s="99"/>
      <c r="J74" s="99"/>
      <c r="K74" s="99"/>
      <c r="L74" s="99"/>
      <c r="M74" s="99"/>
      <c r="N74" s="99"/>
      <c r="O74" s="99"/>
      <c r="P74" s="99"/>
      <c r="Q74" s="99"/>
      <c r="R74" s="99"/>
      <c r="S74" s="66"/>
    </row>
    <row r="75" spans="1:19" ht="12.75" customHeight="1" x14ac:dyDescent="0.2">
      <c r="A75" s="99"/>
      <c r="B75" s="99"/>
      <c r="C75" s="99"/>
      <c r="D75" s="99"/>
      <c r="E75" s="99"/>
      <c r="F75" s="99"/>
      <c r="G75" s="99"/>
      <c r="H75" s="99"/>
      <c r="I75" s="99"/>
      <c r="J75" s="99"/>
      <c r="K75" s="99"/>
      <c r="L75" s="99"/>
      <c r="M75" s="99"/>
      <c r="N75" s="99"/>
      <c r="O75" s="99"/>
      <c r="P75" s="99"/>
      <c r="Q75" s="99"/>
      <c r="R75" s="99"/>
      <c r="S75" s="66"/>
    </row>
    <row r="76" spans="1:19" ht="12.75" customHeight="1" x14ac:dyDescent="0.2">
      <c r="A76" s="99"/>
      <c r="B76" s="99"/>
      <c r="C76" s="99"/>
      <c r="D76" s="99"/>
      <c r="E76" s="99"/>
      <c r="F76" s="99"/>
      <c r="G76" s="99"/>
      <c r="H76" s="99"/>
      <c r="I76" s="99"/>
      <c r="J76" s="99"/>
      <c r="K76" s="99"/>
      <c r="L76" s="99"/>
      <c r="M76" s="99"/>
      <c r="N76" s="99"/>
      <c r="O76" s="99"/>
      <c r="P76" s="99"/>
      <c r="Q76" s="99"/>
      <c r="R76" s="99"/>
      <c r="S76" s="66"/>
    </row>
    <row r="77" spans="1:19" ht="12.75" customHeight="1" x14ac:dyDescent="0.2">
      <c r="A77" s="99"/>
      <c r="B77" s="99"/>
      <c r="C77" s="99"/>
      <c r="D77" s="99"/>
      <c r="E77" s="99"/>
      <c r="F77" s="99"/>
      <c r="G77" s="99"/>
      <c r="H77" s="99"/>
      <c r="I77" s="99"/>
      <c r="J77" s="99"/>
      <c r="K77" s="99"/>
      <c r="L77" s="99"/>
      <c r="M77" s="99"/>
      <c r="N77" s="99"/>
      <c r="O77" s="99"/>
      <c r="P77" s="99"/>
      <c r="Q77" s="99"/>
      <c r="R77" s="99"/>
      <c r="S77" s="66"/>
    </row>
    <row r="78" spans="1:19" ht="12.75" customHeight="1" x14ac:dyDescent="0.2">
      <c r="A78" s="99"/>
      <c r="B78" s="99"/>
      <c r="C78" s="99"/>
      <c r="D78" s="99"/>
      <c r="E78" s="99"/>
      <c r="F78" s="99"/>
      <c r="G78" s="99"/>
      <c r="H78" s="99"/>
      <c r="I78" s="99"/>
      <c r="J78" s="99"/>
      <c r="K78" s="99"/>
      <c r="L78" s="99"/>
      <c r="M78" s="99"/>
      <c r="N78" s="99"/>
      <c r="O78" s="99"/>
      <c r="P78" s="99"/>
      <c r="Q78" s="99"/>
      <c r="R78" s="99"/>
      <c r="S78" s="66"/>
    </row>
    <row r="79" spans="1:19" ht="12.75" customHeight="1" x14ac:dyDescent="0.2">
      <c r="A79" s="99"/>
      <c r="B79" s="99"/>
      <c r="C79" s="99"/>
      <c r="D79" s="99"/>
      <c r="E79" s="99"/>
      <c r="F79" s="99"/>
      <c r="G79" s="99"/>
      <c r="H79" s="99"/>
      <c r="I79" s="99"/>
      <c r="J79" s="99"/>
      <c r="K79" s="99"/>
      <c r="L79" s="99"/>
      <c r="M79" s="99"/>
      <c r="N79" s="99"/>
      <c r="O79" s="99"/>
      <c r="P79" s="99"/>
      <c r="Q79" s="99"/>
      <c r="R79" s="99"/>
      <c r="S79" s="66"/>
    </row>
    <row r="80" spans="1:19" ht="12.75" customHeight="1" x14ac:dyDescent="0.2">
      <c r="A80" s="99"/>
      <c r="B80" s="99"/>
      <c r="C80" s="99"/>
      <c r="D80" s="99"/>
      <c r="E80" s="99"/>
      <c r="F80" s="99"/>
      <c r="G80" s="99"/>
      <c r="H80" s="99"/>
      <c r="I80" s="99"/>
      <c r="J80" s="99"/>
      <c r="K80" s="99"/>
      <c r="L80" s="99"/>
      <c r="M80" s="99"/>
      <c r="N80" s="99"/>
      <c r="O80" s="99"/>
      <c r="P80" s="99"/>
      <c r="Q80" s="99"/>
      <c r="R80" s="99"/>
      <c r="S80" s="66"/>
    </row>
    <row r="81" spans="1:26" ht="12.75" customHeight="1" x14ac:dyDescent="0.2">
      <c r="A81" s="99"/>
      <c r="B81" s="99"/>
      <c r="C81" s="99"/>
      <c r="D81" s="99"/>
      <c r="E81" s="99"/>
      <c r="F81" s="99"/>
      <c r="G81" s="99"/>
      <c r="H81" s="99"/>
      <c r="I81" s="99"/>
      <c r="J81" s="99"/>
      <c r="K81" s="99"/>
      <c r="L81" s="99"/>
      <c r="M81" s="99"/>
      <c r="N81" s="99"/>
      <c r="O81" s="99"/>
      <c r="P81" s="99"/>
      <c r="Q81" s="99"/>
      <c r="R81" s="99"/>
      <c r="S81" s="66"/>
    </row>
    <row r="82" spans="1:26" ht="12.75" customHeight="1" x14ac:dyDescent="0.2">
      <c r="A82" s="99"/>
      <c r="B82" s="99"/>
      <c r="C82" s="99"/>
      <c r="D82" s="99"/>
      <c r="E82" s="99"/>
      <c r="F82" s="99"/>
      <c r="G82" s="99"/>
      <c r="H82" s="99"/>
      <c r="I82" s="99"/>
      <c r="J82" s="99"/>
      <c r="K82" s="99"/>
      <c r="L82" s="99"/>
      <c r="M82" s="99"/>
      <c r="N82" s="99"/>
      <c r="O82" s="99"/>
      <c r="P82" s="99"/>
      <c r="Q82" s="99"/>
      <c r="R82" s="99"/>
      <c r="S82" s="66"/>
    </row>
    <row r="83" spans="1:26" ht="12.75" customHeight="1" x14ac:dyDescent="0.2">
      <c r="A83" s="99"/>
      <c r="B83" s="99"/>
      <c r="C83" s="99"/>
      <c r="D83" s="99"/>
      <c r="E83" s="99"/>
      <c r="F83" s="99"/>
      <c r="G83" s="99"/>
      <c r="H83" s="99"/>
      <c r="I83" s="99"/>
      <c r="J83" s="99"/>
      <c r="K83" s="99"/>
      <c r="L83" s="99"/>
      <c r="M83" s="99"/>
      <c r="N83" s="99"/>
      <c r="O83" s="99"/>
      <c r="P83" s="99"/>
      <c r="Q83" s="99"/>
      <c r="R83" s="99"/>
      <c r="S83" s="66"/>
    </row>
    <row r="84" spans="1:26" ht="12.75" customHeight="1" x14ac:dyDescent="0.2">
      <c r="A84" s="99"/>
      <c r="B84" s="99"/>
      <c r="C84" s="99"/>
      <c r="D84" s="99"/>
      <c r="E84" s="99"/>
      <c r="F84" s="99"/>
      <c r="G84" s="99"/>
      <c r="H84" s="99"/>
      <c r="I84" s="99"/>
      <c r="J84" s="99"/>
      <c r="K84" s="99"/>
      <c r="L84" s="99"/>
      <c r="M84" s="99"/>
      <c r="N84" s="99"/>
      <c r="O84" s="99"/>
      <c r="P84" s="99"/>
      <c r="Q84" s="99"/>
      <c r="R84" s="99"/>
      <c r="S84" s="66"/>
    </row>
    <row r="85" spans="1:26" ht="12.75" customHeight="1" x14ac:dyDescent="0.2">
      <c r="A85" s="99"/>
      <c r="B85" s="99"/>
      <c r="C85" s="99"/>
      <c r="D85" s="99"/>
      <c r="E85" s="99"/>
      <c r="F85" s="99"/>
      <c r="G85" s="99"/>
      <c r="H85" s="99"/>
      <c r="I85" s="99"/>
      <c r="J85" s="99"/>
      <c r="K85" s="99"/>
      <c r="L85" s="99"/>
      <c r="M85" s="99"/>
      <c r="N85" s="99"/>
      <c r="O85" s="99"/>
      <c r="P85" s="99"/>
      <c r="Q85" s="99"/>
      <c r="R85" s="99"/>
      <c r="S85" s="66"/>
    </row>
    <row r="86" spans="1:26" ht="12.75" customHeight="1" x14ac:dyDescent="0.2">
      <c r="A86" s="99"/>
      <c r="B86" s="99"/>
      <c r="C86" s="99"/>
      <c r="D86" s="99"/>
      <c r="E86" s="99"/>
      <c r="F86" s="99"/>
      <c r="G86" s="99"/>
      <c r="H86" s="99"/>
      <c r="I86" s="99"/>
      <c r="J86" s="99"/>
      <c r="K86" s="99"/>
      <c r="L86" s="99"/>
      <c r="M86" s="99"/>
      <c r="N86" s="99"/>
      <c r="O86" s="99"/>
      <c r="P86" s="99"/>
      <c r="Q86" s="99"/>
      <c r="R86" s="99"/>
      <c r="S86" s="66"/>
    </row>
    <row r="87" spans="1:26" ht="21" customHeight="1" x14ac:dyDescent="0.2">
      <c r="A87" s="99"/>
      <c r="B87" s="99"/>
      <c r="C87" s="99"/>
      <c r="D87" s="99"/>
      <c r="E87" s="99"/>
      <c r="F87" s="99"/>
      <c r="G87" s="99"/>
      <c r="H87" s="99"/>
      <c r="I87" s="99"/>
      <c r="J87" s="99"/>
      <c r="K87" s="99"/>
      <c r="L87" s="99"/>
      <c r="M87" s="99"/>
      <c r="N87" s="99"/>
      <c r="O87" s="99"/>
      <c r="P87" s="99"/>
      <c r="Q87" s="99"/>
      <c r="R87" s="99"/>
      <c r="S87" s="66"/>
    </row>
    <row r="88" spans="1:26" ht="12.75" customHeight="1" x14ac:dyDescent="0.2">
      <c r="A88" s="99"/>
      <c r="B88" s="99"/>
      <c r="C88" s="99"/>
      <c r="D88" s="99"/>
      <c r="E88" s="99"/>
      <c r="F88" s="99"/>
      <c r="G88" s="99"/>
      <c r="H88" s="99"/>
      <c r="I88" s="99"/>
      <c r="J88" s="99"/>
      <c r="K88" s="99"/>
      <c r="L88" s="99"/>
      <c r="M88" s="99"/>
      <c r="N88" s="99"/>
      <c r="O88" s="99"/>
      <c r="P88" s="99"/>
      <c r="Q88" s="99"/>
      <c r="R88" s="99"/>
      <c r="S88" s="66"/>
    </row>
    <row r="89" spans="1:26" ht="12.75" customHeight="1" x14ac:dyDescent="0.2">
      <c r="A89" s="99"/>
      <c r="B89" s="99"/>
      <c r="C89" s="99"/>
      <c r="D89" s="99"/>
      <c r="E89" s="99"/>
      <c r="F89" s="99"/>
      <c r="G89" s="99"/>
      <c r="H89" s="99"/>
      <c r="I89" s="99"/>
      <c r="J89" s="99"/>
      <c r="K89" s="99"/>
      <c r="L89" s="99"/>
      <c r="M89" s="99"/>
      <c r="N89" s="99"/>
      <c r="O89" s="99"/>
      <c r="P89" s="99"/>
      <c r="Q89" s="99"/>
      <c r="R89" s="99"/>
      <c r="S89" s="66"/>
    </row>
    <row r="90" spans="1:26" ht="12.75" customHeight="1" x14ac:dyDescent="0.2">
      <c r="A90" s="118"/>
      <c r="B90" s="118"/>
      <c r="C90" s="99"/>
      <c r="D90" s="119"/>
      <c r="E90" s="99"/>
      <c r="F90" s="99"/>
      <c r="G90" s="99"/>
      <c r="H90" s="99"/>
      <c r="I90" s="99"/>
      <c r="J90" s="99"/>
      <c r="K90" s="99"/>
      <c r="L90" s="99"/>
      <c r="M90" s="99"/>
      <c r="N90" s="99"/>
      <c r="O90" s="99"/>
      <c r="P90" s="99"/>
      <c r="Q90" s="99"/>
      <c r="R90" s="99"/>
      <c r="S90" s="99"/>
      <c r="T90" s="99"/>
      <c r="U90" s="99"/>
      <c r="V90" s="99"/>
      <c r="W90" s="99"/>
      <c r="X90" s="99"/>
      <c r="Y90" s="99"/>
      <c r="Z90" s="66"/>
    </row>
    <row r="91" spans="1:26" ht="12.75" customHeight="1" x14ac:dyDescent="0.2">
      <c r="A91" s="118"/>
      <c r="B91" s="118"/>
      <c r="C91" s="99"/>
      <c r="D91" s="119"/>
      <c r="E91" s="99"/>
      <c r="F91" s="99"/>
      <c r="G91" s="99"/>
      <c r="H91" s="99"/>
      <c r="I91" s="99"/>
      <c r="J91" s="99"/>
      <c r="K91" s="99"/>
      <c r="L91" s="99"/>
      <c r="M91" s="99"/>
      <c r="N91" s="99"/>
      <c r="O91" s="99"/>
      <c r="P91" s="99"/>
      <c r="Q91" s="99"/>
      <c r="R91" s="99"/>
      <c r="S91" s="99"/>
      <c r="T91" s="99"/>
      <c r="U91" s="99"/>
      <c r="V91" s="99"/>
      <c r="W91" s="99"/>
      <c r="X91" s="99"/>
      <c r="Y91" s="99"/>
      <c r="Z91" s="66"/>
    </row>
    <row r="92" spans="1:26" ht="12.75" customHeight="1" x14ac:dyDescent="0.2">
      <c r="A92" s="118"/>
      <c r="B92" s="118"/>
      <c r="C92" s="99"/>
      <c r="D92" s="119"/>
      <c r="E92" s="99"/>
      <c r="F92" s="99"/>
      <c r="G92" s="99"/>
      <c r="H92" s="99"/>
      <c r="I92" s="99"/>
      <c r="J92" s="99"/>
      <c r="K92" s="99"/>
      <c r="L92" s="99"/>
      <c r="M92" s="99"/>
      <c r="N92" s="99"/>
      <c r="O92" s="99"/>
      <c r="P92" s="99"/>
      <c r="Q92" s="99"/>
      <c r="R92" s="99"/>
      <c r="S92" s="99"/>
      <c r="T92" s="99"/>
      <c r="U92" s="99"/>
      <c r="V92" s="99"/>
      <c r="W92" s="99"/>
      <c r="X92" s="99"/>
      <c r="Y92" s="99"/>
      <c r="Z92" s="66"/>
    </row>
    <row r="93" spans="1:26" ht="12.75" customHeight="1" x14ac:dyDescent="0.2">
      <c r="A93" s="118"/>
      <c r="B93" s="118"/>
      <c r="C93" s="99"/>
      <c r="D93" s="119"/>
      <c r="E93" s="99"/>
      <c r="F93" s="99"/>
      <c r="G93" s="99"/>
      <c r="H93" s="99"/>
      <c r="I93" s="99"/>
      <c r="J93" s="99"/>
      <c r="K93" s="99"/>
      <c r="L93" s="99"/>
      <c r="M93" s="99"/>
      <c r="N93" s="99"/>
      <c r="O93" s="99"/>
      <c r="P93" s="99"/>
      <c r="Q93" s="99"/>
      <c r="R93" s="99"/>
      <c r="S93" s="99"/>
      <c r="T93" s="99"/>
      <c r="U93" s="99"/>
      <c r="V93" s="99"/>
      <c r="W93" s="99"/>
      <c r="X93" s="99"/>
      <c r="Y93" s="99"/>
      <c r="Z93" s="66"/>
    </row>
    <row r="94" spans="1:26" ht="12.75" customHeight="1" x14ac:dyDescent="0.2">
      <c r="A94" s="118"/>
      <c r="B94" s="118"/>
      <c r="C94" s="99"/>
      <c r="D94" s="119"/>
      <c r="E94" s="99"/>
      <c r="F94" s="99"/>
      <c r="G94" s="99"/>
      <c r="H94" s="99"/>
      <c r="I94" s="99"/>
      <c r="J94" s="99"/>
      <c r="K94" s="99"/>
      <c r="L94" s="99"/>
      <c r="M94" s="99"/>
      <c r="N94" s="99"/>
      <c r="O94" s="99"/>
      <c r="P94" s="99"/>
      <c r="Q94" s="99"/>
      <c r="R94" s="99"/>
      <c r="S94" s="99"/>
      <c r="T94" s="99"/>
      <c r="U94" s="99"/>
      <c r="V94" s="99"/>
      <c r="W94" s="99"/>
      <c r="X94" s="99"/>
      <c r="Y94" s="99"/>
      <c r="Z94" s="66"/>
    </row>
    <row r="95" spans="1:26" ht="12.75" customHeight="1" x14ac:dyDescent="0.2">
      <c r="A95" s="118"/>
      <c r="B95" s="118"/>
      <c r="C95" s="99"/>
      <c r="D95" s="119"/>
      <c r="E95" s="99"/>
      <c r="F95" s="99"/>
      <c r="G95" s="99"/>
      <c r="H95" s="99"/>
      <c r="I95" s="99"/>
      <c r="J95" s="99"/>
      <c r="K95" s="99"/>
      <c r="L95" s="99"/>
      <c r="M95" s="99"/>
      <c r="N95" s="99"/>
      <c r="O95" s="99"/>
      <c r="P95" s="99"/>
      <c r="Q95" s="99"/>
      <c r="R95" s="99"/>
      <c r="S95" s="99"/>
      <c r="T95" s="99"/>
      <c r="U95" s="99"/>
      <c r="V95" s="99"/>
      <c r="W95" s="99"/>
      <c r="X95" s="99"/>
      <c r="Y95" s="99"/>
      <c r="Z95" s="66"/>
    </row>
    <row r="96" spans="1:26" ht="12.75" customHeight="1" x14ac:dyDescent="0.2">
      <c r="A96" s="118"/>
      <c r="B96" s="118"/>
      <c r="C96" s="99"/>
      <c r="D96" s="119"/>
      <c r="E96" s="99"/>
      <c r="F96" s="99"/>
      <c r="G96" s="99"/>
      <c r="H96" s="99"/>
      <c r="I96" s="99"/>
      <c r="J96" s="99"/>
      <c r="K96" s="99"/>
      <c r="L96" s="99"/>
      <c r="M96" s="99"/>
      <c r="N96" s="99"/>
      <c r="O96" s="99"/>
      <c r="P96" s="99"/>
      <c r="Q96" s="99"/>
      <c r="R96" s="99"/>
      <c r="S96" s="99"/>
      <c r="T96" s="99"/>
      <c r="U96" s="99"/>
      <c r="V96" s="99"/>
      <c r="W96" s="99"/>
      <c r="X96" s="99"/>
      <c r="Y96" s="99"/>
      <c r="Z96" s="66"/>
    </row>
    <row r="97" spans="1:26" ht="12.75" customHeight="1" x14ac:dyDescent="0.2">
      <c r="A97" s="118"/>
      <c r="B97" s="118"/>
      <c r="C97" s="99"/>
      <c r="D97" s="119"/>
      <c r="E97" s="99"/>
      <c r="F97" s="99"/>
      <c r="G97" s="99"/>
      <c r="H97" s="99"/>
      <c r="I97" s="99"/>
      <c r="J97" s="99"/>
      <c r="K97" s="99"/>
      <c r="L97" s="99"/>
      <c r="M97" s="99"/>
      <c r="N97" s="99"/>
      <c r="O97" s="99"/>
      <c r="P97" s="99"/>
      <c r="Q97" s="99"/>
      <c r="R97" s="99"/>
      <c r="S97" s="99"/>
      <c r="T97" s="99"/>
      <c r="U97" s="99"/>
      <c r="V97" s="99"/>
      <c r="W97" s="99"/>
      <c r="X97" s="99"/>
      <c r="Y97" s="99"/>
      <c r="Z97" s="66"/>
    </row>
    <row r="98" spans="1:26" ht="12.75" customHeight="1" x14ac:dyDescent="0.2">
      <c r="A98" s="118"/>
      <c r="B98" s="118"/>
      <c r="C98" s="99"/>
      <c r="D98" s="119"/>
      <c r="E98" s="99"/>
      <c r="F98" s="99"/>
      <c r="G98" s="99"/>
      <c r="H98" s="99"/>
      <c r="I98" s="99"/>
      <c r="J98" s="99"/>
      <c r="K98" s="99"/>
      <c r="L98" s="99"/>
      <c r="M98" s="99"/>
      <c r="N98" s="99"/>
      <c r="O98" s="99"/>
      <c r="P98" s="99"/>
      <c r="Q98" s="99"/>
      <c r="R98" s="99"/>
      <c r="S98" s="99"/>
      <c r="T98" s="99"/>
      <c r="U98" s="99"/>
      <c r="V98" s="99"/>
      <c r="W98" s="99"/>
      <c r="X98" s="99"/>
      <c r="Y98" s="99"/>
      <c r="Z98" s="66"/>
    </row>
    <row r="99" spans="1:26" ht="12.75" customHeight="1" x14ac:dyDescent="0.2">
      <c r="A99" s="118"/>
      <c r="B99" s="118"/>
      <c r="C99" s="99"/>
      <c r="D99" s="119"/>
      <c r="E99" s="99"/>
      <c r="F99" s="99"/>
      <c r="G99" s="99"/>
      <c r="H99" s="99"/>
      <c r="I99" s="99"/>
      <c r="J99" s="99"/>
      <c r="K99" s="99"/>
      <c r="L99" s="99"/>
      <c r="M99" s="99"/>
      <c r="N99" s="99"/>
      <c r="O99" s="99"/>
      <c r="P99" s="99"/>
      <c r="Q99" s="99"/>
      <c r="R99" s="99"/>
      <c r="S99" s="99"/>
      <c r="T99" s="99"/>
      <c r="U99" s="99"/>
      <c r="V99" s="99"/>
      <c r="W99" s="99"/>
      <c r="X99" s="99"/>
      <c r="Y99" s="99"/>
      <c r="Z99" s="66"/>
    </row>
    <row r="100" spans="1:26" ht="12.75" customHeight="1" x14ac:dyDescent="0.2">
      <c r="A100" s="118"/>
      <c r="B100" s="118"/>
      <c r="C100" s="99"/>
      <c r="D100" s="119"/>
      <c r="E100" s="99"/>
      <c r="F100" s="99"/>
      <c r="G100" s="99"/>
      <c r="H100" s="99"/>
      <c r="I100" s="99"/>
      <c r="J100" s="99"/>
      <c r="K100" s="99"/>
      <c r="L100" s="99"/>
      <c r="M100" s="99"/>
      <c r="N100" s="99"/>
      <c r="O100" s="99"/>
      <c r="P100" s="99"/>
      <c r="Q100" s="99"/>
      <c r="R100" s="99"/>
      <c r="S100" s="99"/>
      <c r="T100" s="99"/>
      <c r="U100" s="99"/>
      <c r="V100" s="99"/>
      <c r="W100" s="99"/>
      <c r="X100" s="99"/>
      <c r="Y100" s="99"/>
      <c r="Z100" s="66"/>
    </row>
    <row r="101" spans="1:26" ht="12.75" customHeight="1" x14ac:dyDescent="0.2">
      <c r="A101" s="118"/>
      <c r="B101" s="118"/>
      <c r="C101" s="99"/>
      <c r="D101" s="119"/>
      <c r="E101" s="99"/>
      <c r="F101" s="99"/>
      <c r="G101" s="99"/>
      <c r="H101" s="99"/>
      <c r="I101" s="99"/>
      <c r="J101" s="99"/>
      <c r="K101" s="99"/>
      <c r="L101" s="99"/>
      <c r="M101" s="99"/>
      <c r="N101" s="99"/>
      <c r="O101" s="99"/>
      <c r="P101" s="99"/>
      <c r="Q101" s="99"/>
      <c r="R101" s="99"/>
      <c r="S101" s="99"/>
      <c r="T101" s="99"/>
      <c r="U101" s="99"/>
      <c r="V101" s="99"/>
      <c r="W101" s="99"/>
      <c r="X101" s="99"/>
      <c r="Y101" s="99"/>
      <c r="Z101" s="66"/>
    </row>
    <row r="102" spans="1:26" ht="12.75" customHeight="1" x14ac:dyDescent="0.2">
      <c r="A102" s="118"/>
      <c r="B102" s="118"/>
      <c r="C102" s="99"/>
      <c r="D102" s="119"/>
      <c r="E102" s="99"/>
      <c r="F102" s="99"/>
      <c r="G102" s="99"/>
      <c r="H102" s="99"/>
      <c r="I102" s="99"/>
      <c r="J102" s="99"/>
      <c r="K102" s="99"/>
      <c r="L102" s="99"/>
      <c r="M102" s="99"/>
      <c r="N102" s="99"/>
      <c r="O102" s="99"/>
      <c r="P102" s="99"/>
      <c r="Q102" s="99"/>
      <c r="R102" s="99"/>
      <c r="S102" s="99"/>
      <c r="T102" s="99"/>
      <c r="U102" s="99"/>
      <c r="V102" s="99"/>
      <c r="W102" s="99"/>
      <c r="X102" s="99"/>
      <c r="Y102" s="99"/>
      <c r="Z102" s="66"/>
    </row>
    <row r="103" spans="1:26" ht="12.75" customHeight="1" x14ac:dyDescent="0.2">
      <c r="A103" s="118"/>
      <c r="B103" s="118"/>
      <c r="C103" s="99"/>
      <c r="D103" s="119"/>
      <c r="E103" s="99"/>
      <c r="F103" s="99"/>
      <c r="G103" s="99"/>
      <c r="H103" s="99"/>
      <c r="I103" s="99"/>
      <c r="J103" s="99"/>
      <c r="K103" s="99"/>
      <c r="L103" s="99"/>
      <c r="M103" s="99"/>
      <c r="N103" s="99"/>
      <c r="O103" s="99"/>
      <c r="P103" s="99"/>
      <c r="Q103" s="99"/>
      <c r="R103" s="99"/>
      <c r="S103" s="99"/>
      <c r="T103" s="99"/>
      <c r="U103" s="99"/>
      <c r="V103" s="99"/>
      <c r="W103" s="99"/>
      <c r="X103" s="99"/>
      <c r="Y103" s="99"/>
      <c r="Z103" s="66"/>
    </row>
    <row r="104" spans="1:26" ht="12.75" customHeight="1" x14ac:dyDescent="0.2">
      <c r="A104" s="118"/>
      <c r="B104" s="118"/>
      <c r="C104" s="99"/>
      <c r="D104" s="119"/>
      <c r="E104" s="99"/>
      <c r="F104" s="99"/>
      <c r="G104" s="99"/>
      <c r="H104" s="99"/>
      <c r="I104" s="99"/>
      <c r="J104" s="99"/>
      <c r="K104" s="99"/>
      <c r="L104" s="99"/>
      <c r="M104" s="99"/>
      <c r="N104" s="99"/>
      <c r="O104" s="99"/>
      <c r="P104" s="99"/>
      <c r="Q104" s="99"/>
      <c r="R104" s="99"/>
      <c r="S104" s="99"/>
      <c r="T104" s="99"/>
      <c r="U104" s="99"/>
      <c r="V104" s="99"/>
      <c r="W104" s="99"/>
      <c r="X104" s="99"/>
      <c r="Y104" s="99"/>
      <c r="Z104" s="66"/>
    </row>
    <row r="105" spans="1:26" ht="12.75" customHeight="1" x14ac:dyDescent="0.2">
      <c r="A105" s="118"/>
      <c r="B105" s="118"/>
      <c r="C105" s="99"/>
      <c r="D105" s="119"/>
      <c r="E105" s="99"/>
      <c r="F105" s="99"/>
      <c r="G105" s="99"/>
      <c r="H105" s="99"/>
      <c r="I105" s="99"/>
      <c r="J105" s="99"/>
      <c r="K105" s="99"/>
      <c r="L105" s="99"/>
      <c r="M105" s="99"/>
      <c r="N105" s="99"/>
      <c r="O105" s="99"/>
      <c r="P105" s="99"/>
      <c r="Q105" s="99"/>
      <c r="R105" s="99"/>
      <c r="S105" s="99"/>
      <c r="T105" s="99"/>
      <c r="U105" s="99"/>
      <c r="V105" s="99"/>
      <c r="W105" s="99"/>
      <c r="X105" s="99"/>
      <c r="Y105" s="99"/>
      <c r="Z105" s="66"/>
    </row>
    <row r="106" spans="1:26" ht="12.75" customHeight="1" x14ac:dyDescent="0.2">
      <c r="A106" s="118"/>
      <c r="B106" s="118"/>
      <c r="C106" s="99"/>
      <c r="D106" s="119"/>
      <c r="E106" s="99"/>
      <c r="F106" s="99"/>
      <c r="G106" s="99"/>
      <c r="H106" s="99"/>
      <c r="I106" s="99"/>
      <c r="J106" s="99"/>
      <c r="K106" s="99"/>
      <c r="L106" s="99"/>
      <c r="M106" s="99"/>
      <c r="N106" s="99"/>
      <c r="O106" s="99"/>
      <c r="P106" s="99"/>
      <c r="Q106" s="99"/>
      <c r="R106" s="99"/>
      <c r="S106" s="99"/>
      <c r="T106" s="99"/>
      <c r="U106" s="99"/>
      <c r="V106" s="99"/>
      <c r="W106" s="99"/>
      <c r="X106" s="99"/>
      <c r="Y106" s="99"/>
      <c r="Z106" s="66"/>
    </row>
    <row r="107" spans="1:26" ht="12.75" customHeight="1" x14ac:dyDescent="0.2">
      <c r="A107" s="118"/>
      <c r="B107" s="118"/>
      <c r="C107" s="99"/>
      <c r="D107" s="119"/>
      <c r="E107" s="99"/>
      <c r="F107" s="99"/>
      <c r="G107" s="99"/>
      <c r="H107" s="99"/>
      <c r="I107" s="99"/>
      <c r="J107" s="99"/>
      <c r="K107" s="99"/>
      <c r="L107" s="99"/>
      <c r="M107" s="99"/>
      <c r="N107" s="99"/>
      <c r="O107" s="99"/>
      <c r="P107" s="99"/>
      <c r="Q107" s="99"/>
      <c r="R107" s="99"/>
      <c r="S107" s="99"/>
      <c r="T107" s="99"/>
      <c r="U107" s="99"/>
      <c r="V107" s="99"/>
      <c r="W107" s="99"/>
      <c r="X107" s="99"/>
      <c r="Y107" s="99"/>
      <c r="Z107" s="66"/>
    </row>
    <row r="108" spans="1:26" ht="12.75" customHeight="1" x14ac:dyDescent="0.2">
      <c r="A108" s="118"/>
      <c r="B108" s="118"/>
      <c r="C108" s="99"/>
      <c r="D108" s="119"/>
      <c r="E108" s="99"/>
      <c r="F108" s="99"/>
      <c r="G108" s="99"/>
      <c r="H108" s="99"/>
      <c r="I108" s="99"/>
      <c r="J108" s="99"/>
      <c r="K108" s="99"/>
      <c r="L108" s="99"/>
      <c r="M108" s="99"/>
      <c r="N108" s="99"/>
      <c r="O108" s="99"/>
      <c r="P108" s="99"/>
      <c r="Q108" s="99"/>
      <c r="R108" s="99"/>
      <c r="S108" s="99"/>
      <c r="T108" s="99"/>
      <c r="U108" s="99"/>
      <c r="V108" s="99"/>
      <c r="W108" s="99"/>
      <c r="X108" s="99"/>
      <c r="Y108" s="99"/>
      <c r="Z108" s="66"/>
    </row>
    <row r="109" spans="1:26" ht="12.75" customHeight="1" x14ac:dyDescent="0.2">
      <c r="A109" s="118"/>
      <c r="B109" s="118"/>
      <c r="C109" s="99"/>
      <c r="D109" s="119"/>
      <c r="E109" s="99"/>
      <c r="F109" s="99"/>
      <c r="G109" s="99"/>
      <c r="H109" s="99"/>
      <c r="I109" s="99"/>
      <c r="J109" s="99"/>
      <c r="K109" s="99"/>
      <c r="L109" s="99"/>
      <c r="M109" s="99"/>
      <c r="N109" s="99"/>
      <c r="O109" s="99"/>
      <c r="P109" s="99"/>
      <c r="Q109" s="99"/>
      <c r="R109" s="99"/>
      <c r="S109" s="99"/>
      <c r="T109" s="99"/>
      <c r="U109" s="99"/>
      <c r="V109" s="99"/>
      <c r="W109" s="99"/>
      <c r="X109" s="99"/>
      <c r="Y109" s="99"/>
      <c r="Z109" s="66"/>
    </row>
    <row r="110" spans="1:26" ht="12.75" customHeight="1" x14ac:dyDescent="0.2">
      <c r="A110" s="118"/>
      <c r="B110" s="118"/>
      <c r="C110" s="99"/>
      <c r="D110" s="119"/>
      <c r="E110" s="99"/>
      <c r="F110" s="99"/>
      <c r="G110" s="99"/>
      <c r="H110" s="99"/>
      <c r="I110" s="99"/>
      <c r="J110" s="99"/>
      <c r="K110" s="99"/>
      <c r="L110" s="99"/>
      <c r="M110" s="99"/>
      <c r="N110" s="99"/>
      <c r="O110" s="99"/>
      <c r="P110" s="99"/>
      <c r="Q110" s="99"/>
      <c r="R110" s="99"/>
      <c r="S110" s="99"/>
      <c r="T110" s="99"/>
      <c r="U110" s="99"/>
      <c r="V110" s="99"/>
      <c r="W110" s="99"/>
      <c r="X110" s="99"/>
      <c r="Y110" s="99"/>
      <c r="Z110" s="66"/>
    </row>
    <row r="111" spans="1:26" ht="12.75" customHeight="1" x14ac:dyDescent="0.2">
      <c r="A111" s="118"/>
      <c r="B111" s="118"/>
      <c r="C111" s="99"/>
      <c r="D111" s="119"/>
      <c r="E111" s="99"/>
      <c r="F111" s="99"/>
      <c r="G111" s="99"/>
      <c r="H111" s="99"/>
      <c r="I111" s="99"/>
      <c r="J111" s="99"/>
      <c r="K111" s="99"/>
      <c r="L111" s="99"/>
      <c r="M111" s="99"/>
      <c r="N111" s="99"/>
      <c r="O111" s="99"/>
      <c r="P111" s="99"/>
      <c r="Q111" s="99"/>
      <c r="R111" s="99"/>
      <c r="S111" s="99"/>
      <c r="T111" s="99"/>
      <c r="U111" s="99"/>
      <c r="V111" s="99"/>
      <c r="W111" s="99"/>
      <c r="X111" s="99"/>
      <c r="Y111" s="99"/>
      <c r="Z111" s="66"/>
    </row>
    <row r="112" spans="1:26" ht="12.75" customHeight="1" x14ac:dyDescent="0.2">
      <c r="A112" s="118"/>
      <c r="B112" s="118"/>
      <c r="C112" s="99"/>
      <c r="D112" s="119"/>
      <c r="E112" s="99"/>
      <c r="F112" s="99"/>
      <c r="G112" s="99"/>
      <c r="H112" s="99"/>
      <c r="I112" s="99"/>
      <c r="J112" s="99"/>
      <c r="K112" s="99"/>
      <c r="L112" s="99"/>
      <c r="M112" s="99"/>
      <c r="N112" s="99"/>
      <c r="O112" s="99"/>
      <c r="P112" s="99"/>
      <c r="Q112" s="99"/>
      <c r="R112" s="99"/>
      <c r="S112" s="99"/>
      <c r="T112" s="99"/>
      <c r="U112" s="99"/>
      <c r="V112" s="99"/>
      <c r="W112" s="99"/>
      <c r="X112" s="99"/>
      <c r="Y112" s="99"/>
      <c r="Z112" s="66"/>
    </row>
    <row r="113" spans="1:26" ht="12.75" customHeight="1" x14ac:dyDescent="0.2">
      <c r="A113" s="118"/>
      <c r="B113" s="118"/>
      <c r="C113" s="99"/>
      <c r="D113" s="119"/>
      <c r="E113" s="99"/>
      <c r="F113" s="99"/>
      <c r="G113" s="99"/>
      <c r="H113" s="99"/>
      <c r="I113" s="99"/>
      <c r="J113" s="99"/>
      <c r="K113" s="99"/>
      <c r="L113" s="99"/>
      <c r="M113" s="99"/>
      <c r="N113" s="99"/>
      <c r="O113" s="99"/>
      <c r="P113" s="99"/>
      <c r="Q113" s="99"/>
      <c r="R113" s="99"/>
      <c r="S113" s="99"/>
      <c r="T113" s="99"/>
      <c r="U113" s="99"/>
      <c r="V113" s="99"/>
      <c r="W113" s="99"/>
      <c r="X113" s="99"/>
      <c r="Y113" s="99"/>
      <c r="Z113" s="66"/>
    </row>
    <row r="114" spans="1:26" ht="12.75" customHeight="1" x14ac:dyDescent="0.2">
      <c r="A114" s="118"/>
      <c r="B114" s="118"/>
      <c r="C114" s="99"/>
      <c r="D114" s="119"/>
      <c r="E114" s="99"/>
      <c r="F114" s="99"/>
      <c r="G114" s="99"/>
      <c r="H114" s="99"/>
      <c r="I114" s="99"/>
      <c r="J114" s="99"/>
      <c r="K114" s="99"/>
      <c r="L114" s="99"/>
      <c r="M114" s="99"/>
      <c r="N114" s="99"/>
      <c r="O114" s="99"/>
      <c r="P114" s="99"/>
      <c r="Q114" s="99"/>
      <c r="R114" s="99"/>
      <c r="S114" s="99"/>
      <c r="T114" s="99"/>
      <c r="U114" s="99"/>
      <c r="V114" s="99"/>
      <c r="W114" s="99"/>
      <c r="X114" s="99"/>
      <c r="Y114" s="99"/>
      <c r="Z114" s="66"/>
    </row>
    <row r="115" spans="1:26" ht="12.75" customHeight="1" x14ac:dyDescent="0.2">
      <c r="A115" s="118"/>
      <c r="B115" s="118"/>
      <c r="C115" s="99"/>
      <c r="D115" s="119"/>
      <c r="E115" s="99"/>
      <c r="F115" s="99"/>
      <c r="G115" s="99"/>
      <c r="H115" s="99"/>
      <c r="I115" s="99"/>
      <c r="J115" s="99"/>
      <c r="K115" s="99"/>
      <c r="L115" s="99"/>
      <c r="M115" s="99"/>
      <c r="N115" s="99"/>
      <c r="O115" s="99"/>
      <c r="P115" s="99"/>
      <c r="Q115" s="99"/>
      <c r="R115" s="99"/>
      <c r="S115" s="99"/>
      <c r="T115" s="99"/>
      <c r="U115" s="99"/>
      <c r="V115" s="99"/>
      <c r="W115" s="99"/>
      <c r="X115" s="99"/>
      <c r="Y115" s="99"/>
      <c r="Z115" s="66"/>
    </row>
    <row r="116" spans="1:26" ht="12.75" customHeight="1" x14ac:dyDescent="0.2">
      <c r="A116" s="118"/>
      <c r="B116" s="118"/>
      <c r="C116" s="99"/>
      <c r="D116" s="119"/>
      <c r="E116" s="99"/>
      <c r="F116" s="99"/>
      <c r="G116" s="99"/>
      <c r="H116" s="99"/>
      <c r="I116" s="99"/>
      <c r="J116" s="99"/>
      <c r="K116" s="99"/>
      <c r="L116" s="99"/>
      <c r="M116" s="99"/>
      <c r="N116" s="99"/>
      <c r="O116" s="99"/>
      <c r="P116" s="99"/>
      <c r="Q116" s="99"/>
      <c r="R116" s="99"/>
      <c r="S116" s="99"/>
      <c r="T116" s="99"/>
      <c r="U116" s="99"/>
      <c r="V116" s="99"/>
      <c r="W116" s="99"/>
      <c r="X116" s="99"/>
      <c r="Y116" s="99"/>
      <c r="Z116" s="66"/>
    </row>
    <row r="117" spans="1:26" ht="12.75" customHeight="1" x14ac:dyDescent="0.2">
      <c r="A117" s="118"/>
      <c r="B117" s="118"/>
      <c r="C117" s="99"/>
      <c r="D117" s="119"/>
      <c r="E117" s="99"/>
      <c r="F117" s="99"/>
      <c r="G117" s="99"/>
      <c r="H117" s="99"/>
      <c r="I117" s="99"/>
      <c r="J117" s="99"/>
      <c r="K117" s="99"/>
      <c r="L117" s="99"/>
      <c r="M117" s="99"/>
      <c r="N117" s="99"/>
      <c r="O117" s="99"/>
      <c r="P117" s="99"/>
      <c r="Q117" s="99"/>
      <c r="R117" s="99"/>
      <c r="S117" s="99"/>
      <c r="T117" s="99"/>
      <c r="U117" s="99"/>
      <c r="V117" s="99"/>
      <c r="W117" s="99"/>
      <c r="X117" s="99"/>
      <c r="Y117" s="99"/>
      <c r="Z117" s="66"/>
    </row>
    <row r="118" spans="1:26" ht="12.75" customHeight="1" x14ac:dyDescent="0.2">
      <c r="A118" s="118"/>
      <c r="B118" s="118"/>
      <c r="C118" s="99"/>
      <c r="D118" s="119"/>
      <c r="E118" s="99"/>
      <c r="F118" s="99"/>
      <c r="G118" s="99"/>
      <c r="H118" s="99"/>
      <c r="I118" s="99"/>
      <c r="J118" s="99"/>
      <c r="K118" s="99"/>
      <c r="L118" s="99"/>
      <c r="M118" s="99"/>
      <c r="N118" s="99"/>
      <c r="O118" s="99"/>
      <c r="P118" s="99"/>
      <c r="Q118" s="99"/>
      <c r="R118" s="99"/>
      <c r="S118" s="99"/>
      <c r="T118" s="99"/>
      <c r="U118" s="99"/>
      <c r="V118" s="99"/>
      <c r="W118" s="99"/>
      <c r="X118" s="99"/>
      <c r="Y118" s="99"/>
      <c r="Z118" s="66"/>
    </row>
    <row r="119" spans="1:26" ht="12.75" customHeight="1" x14ac:dyDescent="0.2">
      <c r="A119" s="118"/>
      <c r="B119" s="118"/>
      <c r="C119" s="99"/>
      <c r="D119" s="119"/>
      <c r="E119" s="99"/>
      <c r="F119" s="99"/>
      <c r="G119" s="99"/>
      <c r="H119" s="99"/>
      <c r="I119" s="99"/>
      <c r="J119" s="99"/>
      <c r="K119" s="99"/>
      <c r="L119" s="99"/>
      <c r="M119" s="99"/>
      <c r="N119" s="99"/>
      <c r="O119" s="99"/>
      <c r="P119" s="99"/>
      <c r="Q119" s="99"/>
      <c r="R119" s="99"/>
      <c r="S119" s="99"/>
      <c r="T119" s="99"/>
      <c r="U119" s="99"/>
      <c r="V119" s="99"/>
      <c r="W119" s="99"/>
      <c r="X119" s="99"/>
      <c r="Y119" s="99"/>
      <c r="Z119" s="66"/>
    </row>
    <row r="120" spans="1:26" ht="12.75" customHeight="1" x14ac:dyDescent="0.2">
      <c r="A120" s="118"/>
      <c r="B120" s="118"/>
      <c r="C120" s="99"/>
      <c r="D120" s="119"/>
      <c r="E120" s="99"/>
      <c r="F120" s="99"/>
      <c r="G120" s="99"/>
      <c r="H120" s="99"/>
      <c r="I120" s="99"/>
      <c r="J120" s="99"/>
      <c r="K120" s="99"/>
      <c r="L120" s="99"/>
      <c r="M120" s="99"/>
      <c r="N120" s="99"/>
      <c r="O120" s="99"/>
      <c r="P120" s="99"/>
      <c r="Q120" s="99"/>
      <c r="R120" s="99"/>
      <c r="S120" s="99"/>
      <c r="T120" s="99"/>
      <c r="U120" s="99"/>
      <c r="V120" s="99"/>
      <c r="W120" s="99"/>
      <c r="X120" s="99"/>
      <c r="Y120" s="99"/>
      <c r="Z120" s="66"/>
    </row>
    <row r="121" spans="1:26" ht="12.75" customHeight="1" x14ac:dyDescent="0.2">
      <c r="A121" s="118"/>
      <c r="B121" s="118"/>
      <c r="C121" s="99"/>
      <c r="D121" s="119"/>
      <c r="E121" s="99"/>
      <c r="F121" s="99"/>
      <c r="G121" s="99"/>
      <c r="H121" s="99"/>
      <c r="I121" s="99"/>
      <c r="J121" s="99"/>
      <c r="K121" s="99"/>
      <c r="L121" s="99"/>
      <c r="M121" s="99"/>
      <c r="N121" s="99"/>
      <c r="O121" s="99"/>
      <c r="P121" s="99"/>
      <c r="Q121" s="99"/>
      <c r="R121" s="99"/>
      <c r="S121" s="99"/>
      <c r="T121" s="99"/>
      <c r="U121" s="99"/>
      <c r="V121" s="99"/>
      <c r="W121" s="99"/>
      <c r="X121" s="99"/>
      <c r="Y121" s="99"/>
      <c r="Z121" s="66"/>
    </row>
    <row r="122" spans="1:26" ht="12.75" customHeight="1" x14ac:dyDescent="0.2">
      <c r="A122" s="118"/>
      <c r="B122" s="118"/>
      <c r="C122" s="99"/>
      <c r="D122" s="119"/>
      <c r="E122" s="99"/>
      <c r="F122" s="99"/>
      <c r="G122" s="99"/>
      <c r="H122" s="99"/>
      <c r="I122" s="99"/>
      <c r="J122" s="99"/>
      <c r="K122" s="99"/>
      <c r="L122" s="99"/>
      <c r="M122" s="99"/>
      <c r="N122" s="99"/>
      <c r="O122" s="99"/>
      <c r="P122" s="99"/>
      <c r="Q122" s="99"/>
      <c r="R122" s="99"/>
      <c r="S122" s="99"/>
      <c r="T122" s="99"/>
      <c r="U122" s="99"/>
      <c r="V122" s="99"/>
      <c r="W122" s="99"/>
      <c r="X122" s="99"/>
      <c r="Y122" s="99"/>
      <c r="Z122" s="66"/>
    </row>
    <row r="123" spans="1:26" ht="12.75" customHeight="1" x14ac:dyDescent="0.2">
      <c r="A123" s="118"/>
      <c r="B123" s="118"/>
      <c r="C123" s="99"/>
      <c r="D123" s="119"/>
      <c r="E123" s="99"/>
      <c r="F123" s="99"/>
      <c r="G123" s="99"/>
      <c r="H123" s="99"/>
      <c r="I123" s="99"/>
      <c r="J123" s="99"/>
      <c r="K123" s="99"/>
      <c r="L123" s="99"/>
      <c r="M123" s="99"/>
      <c r="N123" s="99"/>
      <c r="O123" s="99"/>
      <c r="P123" s="99"/>
      <c r="Q123" s="99"/>
      <c r="R123" s="99"/>
      <c r="S123" s="99"/>
      <c r="T123" s="99"/>
      <c r="U123" s="99"/>
      <c r="V123" s="99"/>
      <c r="W123" s="99"/>
      <c r="X123" s="99"/>
      <c r="Y123" s="99"/>
      <c r="Z123" s="66"/>
    </row>
    <row r="124" spans="1:26" ht="12.75" customHeight="1" x14ac:dyDescent="0.2">
      <c r="A124" s="118"/>
      <c r="B124" s="118"/>
      <c r="C124" s="99"/>
      <c r="D124" s="119"/>
      <c r="E124" s="99"/>
      <c r="F124" s="99"/>
      <c r="G124" s="99"/>
      <c r="H124" s="99"/>
      <c r="I124" s="99"/>
      <c r="J124" s="99"/>
      <c r="K124" s="99"/>
      <c r="L124" s="99"/>
      <c r="M124" s="99"/>
      <c r="N124" s="99"/>
      <c r="O124" s="99"/>
      <c r="P124" s="99"/>
      <c r="Q124" s="99"/>
      <c r="R124" s="99"/>
      <c r="S124" s="99"/>
      <c r="T124" s="99"/>
      <c r="U124" s="99"/>
      <c r="V124" s="99"/>
      <c r="W124" s="99"/>
      <c r="X124" s="99"/>
      <c r="Y124" s="99"/>
      <c r="Z124" s="66"/>
    </row>
    <row r="125" spans="1:26" ht="12.75" customHeight="1" x14ac:dyDescent="0.2">
      <c r="A125" s="118"/>
      <c r="B125" s="118"/>
      <c r="C125" s="99"/>
      <c r="D125" s="119"/>
      <c r="E125" s="99"/>
      <c r="F125" s="99"/>
      <c r="G125" s="99"/>
      <c r="H125" s="99"/>
      <c r="I125" s="99"/>
      <c r="J125" s="99"/>
      <c r="K125" s="99"/>
      <c r="L125" s="99"/>
      <c r="M125" s="99"/>
      <c r="N125" s="99"/>
      <c r="O125" s="99"/>
      <c r="P125" s="99"/>
      <c r="Q125" s="99"/>
      <c r="R125" s="99"/>
      <c r="S125" s="99"/>
      <c r="T125" s="99"/>
      <c r="U125" s="99"/>
      <c r="V125" s="99"/>
      <c r="W125" s="99"/>
      <c r="X125" s="99"/>
      <c r="Y125" s="99"/>
      <c r="Z125" s="66"/>
    </row>
    <row r="126" spans="1:26" ht="12.75" customHeight="1" x14ac:dyDescent="0.2">
      <c r="A126" s="118"/>
      <c r="B126" s="118"/>
      <c r="C126" s="99"/>
      <c r="D126" s="119"/>
      <c r="E126" s="99"/>
      <c r="F126" s="99"/>
      <c r="G126" s="99"/>
      <c r="H126" s="99"/>
      <c r="I126" s="99"/>
      <c r="J126" s="99"/>
      <c r="K126" s="99"/>
      <c r="L126" s="99"/>
      <c r="M126" s="99"/>
      <c r="N126" s="99"/>
      <c r="O126" s="99"/>
      <c r="P126" s="99"/>
      <c r="Q126" s="99"/>
      <c r="R126" s="99"/>
      <c r="S126" s="99"/>
      <c r="T126" s="99"/>
      <c r="U126" s="99"/>
      <c r="V126" s="99"/>
      <c r="W126" s="99"/>
      <c r="X126" s="99"/>
      <c r="Y126" s="99"/>
      <c r="Z126" s="66"/>
    </row>
    <row r="127" spans="1:26" ht="12.75" customHeight="1" x14ac:dyDescent="0.2">
      <c r="A127" s="118"/>
      <c r="B127" s="118"/>
      <c r="C127" s="99"/>
      <c r="D127" s="119"/>
      <c r="E127" s="99"/>
      <c r="F127" s="99"/>
      <c r="G127" s="99"/>
      <c r="H127" s="99"/>
      <c r="I127" s="99"/>
      <c r="J127" s="99"/>
      <c r="K127" s="99"/>
      <c r="L127" s="99"/>
      <c r="M127" s="99"/>
      <c r="N127" s="99"/>
      <c r="O127" s="99"/>
      <c r="P127" s="99"/>
      <c r="Q127" s="99"/>
      <c r="R127" s="99"/>
      <c r="S127" s="99"/>
      <c r="T127" s="99"/>
      <c r="U127" s="99"/>
      <c r="V127" s="99"/>
      <c r="W127" s="99"/>
      <c r="X127" s="99"/>
      <c r="Y127" s="99"/>
      <c r="Z127" s="66"/>
    </row>
    <row r="128" spans="1:26" ht="12.75" customHeight="1" x14ac:dyDescent="0.2">
      <c r="A128" s="118"/>
      <c r="B128" s="118"/>
      <c r="C128" s="99"/>
      <c r="D128" s="119"/>
      <c r="E128" s="99"/>
      <c r="F128" s="99"/>
      <c r="G128" s="99"/>
      <c r="H128" s="99"/>
      <c r="I128" s="99"/>
      <c r="J128" s="99"/>
      <c r="K128" s="99"/>
      <c r="L128" s="99"/>
      <c r="M128" s="99"/>
      <c r="N128" s="99"/>
      <c r="O128" s="99"/>
      <c r="P128" s="99"/>
      <c r="Q128" s="99"/>
      <c r="R128" s="99"/>
      <c r="S128" s="99"/>
      <c r="T128" s="99"/>
      <c r="U128" s="99"/>
      <c r="V128" s="99"/>
      <c r="W128" s="99"/>
      <c r="X128" s="99"/>
      <c r="Y128" s="99"/>
      <c r="Z128" s="66"/>
    </row>
    <row r="129" spans="1:26" ht="12.75" customHeight="1" x14ac:dyDescent="0.2">
      <c r="A129" s="118"/>
      <c r="B129" s="118"/>
      <c r="C129" s="99"/>
      <c r="D129" s="119"/>
      <c r="E129" s="99"/>
      <c r="F129" s="99"/>
      <c r="G129" s="99"/>
      <c r="H129" s="99"/>
      <c r="I129" s="99"/>
      <c r="J129" s="99"/>
      <c r="K129" s="99"/>
      <c r="L129" s="99"/>
      <c r="M129" s="99"/>
      <c r="N129" s="99"/>
      <c r="O129" s="99"/>
      <c r="P129" s="99"/>
      <c r="Q129" s="99"/>
      <c r="R129" s="99"/>
      <c r="S129" s="99"/>
      <c r="T129" s="99"/>
      <c r="U129" s="99"/>
      <c r="V129" s="99"/>
      <c r="W129" s="99"/>
      <c r="X129" s="99"/>
      <c r="Y129" s="99"/>
      <c r="Z129" s="66"/>
    </row>
    <row r="130" spans="1:26" ht="12.75" customHeight="1" x14ac:dyDescent="0.2">
      <c r="A130" s="118"/>
      <c r="B130" s="118"/>
      <c r="C130" s="99"/>
      <c r="D130" s="119"/>
      <c r="E130" s="99"/>
      <c r="F130" s="99"/>
      <c r="G130" s="99"/>
      <c r="H130" s="99"/>
      <c r="I130" s="99"/>
      <c r="J130" s="99"/>
      <c r="K130" s="99"/>
      <c r="L130" s="99"/>
      <c r="M130" s="99"/>
      <c r="N130" s="99"/>
      <c r="O130" s="99"/>
      <c r="P130" s="99"/>
      <c r="Q130" s="99"/>
      <c r="R130" s="99"/>
      <c r="S130" s="99"/>
      <c r="T130" s="99"/>
      <c r="U130" s="99"/>
      <c r="V130" s="99"/>
      <c r="W130" s="99"/>
      <c r="X130" s="99"/>
      <c r="Y130" s="99"/>
      <c r="Z130" s="66"/>
    </row>
    <row r="131" spans="1:26" ht="12.75" customHeight="1" x14ac:dyDescent="0.2">
      <c r="A131" s="118"/>
      <c r="B131" s="118"/>
      <c r="C131" s="99"/>
      <c r="D131" s="119"/>
      <c r="E131" s="99"/>
      <c r="F131" s="99"/>
      <c r="G131" s="99"/>
      <c r="H131" s="99"/>
      <c r="I131" s="99"/>
      <c r="J131" s="99"/>
      <c r="K131" s="99"/>
      <c r="L131" s="99"/>
      <c r="M131" s="99"/>
      <c r="N131" s="99"/>
      <c r="O131" s="99"/>
      <c r="P131" s="99"/>
      <c r="Q131" s="99"/>
      <c r="R131" s="99"/>
      <c r="S131" s="99"/>
      <c r="T131" s="99"/>
      <c r="U131" s="99"/>
      <c r="V131" s="99"/>
      <c r="W131" s="99"/>
      <c r="X131" s="99"/>
      <c r="Y131" s="99"/>
      <c r="Z131" s="66"/>
    </row>
    <row r="132" spans="1:26" ht="12.75" customHeight="1" x14ac:dyDescent="0.2">
      <c r="A132" s="118"/>
      <c r="B132" s="118"/>
      <c r="C132" s="99"/>
      <c r="D132" s="119"/>
      <c r="E132" s="99"/>
      <c r="F132" s="99"/>
      <c r="G132" s="99"/>
      <c r="H132" s="99"/>
      <c r="I132" s="99"/>
      <c r="J132" s="99"/>
      <c r="K132" s="99"/>
      <c r="L132" s="99"/>
      <c r="M132" s="99"/>
      <c r="N132" s="99"/>
      <c r="O132" s="99"/>
      <c r="P132" s="99"/>
      <c r="Q132" s="99"/>
      <c r="R132" s="99"/>
      <c r="S132" s="99"/>
      <c r="T132" s="99"/>
      <c r="U132" s="99"/>
      <c r="V132" s="99"/>
      <c r="W132" s="99"/>
      <c r="X132" s="99"/>
      <c r="Y132" s="99"/>
      <c r="Z132" s="66"/>
    </row>
    <row r="133" spans="1:26" ht="12.75" customHeight="1" x14ac:dyDescent="0.2">
      <c r="A133" s="118"/>
      <c r="B133" s="118"/>
      <c r="C133" s="99"/>
      <c r="D133" s="119"/>
      <c r="E133" s="99"/>
      <c r="F133" s="99"/>
      <c r="G133" s="99"/>
      <c r="H133" s="99"/>
      <c r="I133" s="99"/>
      <c r="J133" s="99"/>
      <c r="K133" s="99"/>
      <c r="L133" s="99"/>
      <c r="M133" s="99"/>
      <c r="N133" s="99"/>
      <c r="O133" s="99"/>
      <c r="P133" s="99"/>
      <c r="Q133" s="99"/>
      <c r="R133" s="99"/>
      <c r="S133" s="99"/>
      <c r="T133" s="99"/>
      <c r="U133" s="99"/>
      <c r="V133" s="99"/>
      <c r="W133" s="99"/>
      <c r="X133" s="99"/>
      <c r="Y133" s="99"/>
      <c r="Z133" s="66"/>
    </row>
    <row r="134" spans="1:26" ht="12.75" customHeight="1" x14ac:dyDescent="0.2">
      <c r="A134" s="118"/>
      <c r="B134" s="118"/>
      <c r="C134" s="99"/>
      <c r="D134" s="119"/>
      <c r="E134" s="99"/>
      <c r="F134" s="99"/>
      <c r="G134" s="99"/>
      <c r="H134" s="99"/>
      <c r="I134" s="99"/>
      <c r="J134" s="99"/>
      <c r="K134" s="99"/>
      <c r="L134" s="99"/>
      <c r="M134" s="99"/>
      <c r="N134" s="99"/>
      <c r="O134" s="99"/>
      <c r="P134" s="99"/>
      <c r="Q134" s="99"/>
      <c r="R134" s="99"/>
      <c r="S134" s="99"/>
      <c r="T134" s="99"/>
      <c r="U134" s="99"/>
      <c r="V134" s="99"/>
      <c r="W134" s="99"/>
      <c r="X134" s="99"/>
      <c r="Y134" s="99"/>
      <c r="Z134" s="66"/>
    </row>
    <row r="135" spans="1:26" ht="12.75" customHeight="1" x14ac:dyDescent="0.2">
      <c r="A135" s="118"/>
      <c r="B135" s="118"/>
      <c r="C135" s="99"/>
      <c r="D135" s="119"/>
      <c r="E135" s="99"/>
      <c r="F135" s="99"/>
      <c r="G135" s="99"/>
      <c r="H135" s="99"/>
      <c r="I135" s="99"/>
      <c r="J135" s="99"/>
      <c r="K135" s="99"/>
      <c r="L135" s="99"/>
      <c r="M135" s="99"/>
      <c r="N135" s="99"/>
      <c r="O135" s="99"/>
      <c r="P135" s="99"/>
      <c r="Q135" s="99"/>
      <c r="R135" s="99"/>
      <c r="S135" s="99"/>
      <c r="T135" s="99"/>
      <c r="U135" s="99"/>
      <c r="V135" s="99"/>
      <c r="W135" s="99"/>
      <c r="X135" s="99"/>
      <c r="Y135" s="99"/>
      <c r="Z135" s="66"/>
    </row>
    <row r="136" spans="1:26" ht="12.75" customHeight="1" x14ac:dyDescent="0.2">
      <c r="A136" s="118"/>
      <c r="B136" s="118"/>
      <c r="C136" s="99"/>
      <c r="D136" s="119"/>
      <c r="E136" s="99"/>
      <c r="F136" s="99"/>
      <c r="G136" s="99"/>
      <c r="H136" s="99"/>
      <c r="I136" s="99"/>
      <c r="J136" s="99"/>
      <c r="K136" s="99"/>
      <c r="L136" s="99"/>
      <c r="M136" s="99"/>
      <c r="N136" s="99"/>
      <c r="O136" s="99"/>
      <c r="P136" s="99"/>
      <c r="Q136" s="99"/>
      <c r="R136" s="99"/>
      <c r="S136" s="99"/>
      <c r="T136" s="99"/>
      <c r="U136" s="99"/>
      <c r="V136" s="99"/>
      <c r="W136" s="99"/>
      <c r="X136" s="99"/>
      <c r="Y136" s="99"/>
      <c r="Z136" s="66"/>
    </row>
    <row r="137" spans="1:26" ht="12.75" customHeight="1" x14ac:dyDescent="0.2">
      <c r="A137" s="118"/>
      <c r="B137" s="118"/>
      <c r="C137" s="99"/>
      <c r="D137" s="119"/>
      <c r="E137" s="99"/>
      <c r="F137" s="99"/>
      <c r="G137" s="99"/>
      <c r="H137" s="99"/>
      <c r="I137" s="99"/>
      <c r="J137" s="99"/>
      <c r="K137" s="99"/>
      <c r="L137" s="99"/>
      <c r="M137" s="99"/>
      <c r="N137" s="99"/>
      <c r="O137" s="99"/>
      <c r="P137" s="99"/>
      <c r="Q137" s="99"/>
      <c r="R137" s="99"/>
      <c r="S137" s="99"/>
      <c r="T137" s="99"/>
      <c r="U137" s="99"/>
      <c r="V137" s="99"/>
      <c r="W137" s="99"/>
      <c r="X137" s="99"/>
      <c r="Y137" s="99"/>
      <c r="Z137" s="66"/>
    </row>
    <row r="138" spans="1:26" ht="12.75" customHeight="1" x14ac:dyDescent="0.2">
      <c r="A138" s="118"/>
      <c r="B138" s="118"/>
      <c r="C138" s="99"/>
      <c r="D138" s="119"/>
      <c r="E138" s="99"/>
      <c r="F138" s="99"/>
      <c r="G138" s="99"/>
      <c r="H138" s="99"/>
      <c r="I138" s="99"/>
      <c r="J138" s="99"/>
      <c r="K138" s="99"/>
      <c r="L138" s="99"/>
      <c r="M138" s="99"/>
      <c r="N138" s="99"/>
      <c r="O138" s="99"/>
      <c r="P138" s="99"/>
      <c r="Q138" s="99"/>
      <c r="R138" s="99"/>
      <c r="S138" s="99"/>
      <c r="T138" s="99"/>
      <c r="U138" s="99"/>
      <c r="V138" s="99"/>
      <c r="W138" s="99"/>
      <c r="X138" s="99"/>
      <c r="Y138" s="99"/>
      <c r="Z138" s="66"/>
    </row>
    <row r="139" spans="1:26" ht="12.75" customHeight="1" x14ac:dyDescent="0.2">
      <c r="A139" s="118"/>
      <c r="B139" s="118"/>
      <c r="C139" s="99"/>
      <c r="D139" s="119"/>
      <c r="E139" s="99"/>
      <c r="F139" s="99"/>
      <c r="G139" s="99"/>
      <c r="H139" s="99"/>
      <c r="I139" s="99"/>
      <c r="J139" s="99"/>
      <c r="K139" s="99"/>
      <c r="L139" s="99"/>
      <c r="M139" s="99"/>
      <c r="N139" s="99"/>
      <c r="O139" s="99"/>
      <c r="P139" s="99"/>
      <c r="Q139" s="99"/>
      <c r="R139" s="99"/>
      <c r="S139" s="99"/>
      <c r="T139" s="99"/>
      <c r="U139" s="99"/>
      <c r="V139" s="99"/>
      <c r="W139" s="99"/>
      <c r="X139" s="99"/>
      <c r="Y139" s="99"/>
      <c r="Z139" s="66"/>
    </row>
    <row r="140" spans="1:26" ht="12.75" customHeight="1" x14ac:dyDescent="0.2">
      <c r="A140" s="118"/>
      <c r="B140" s="118"/>
      <c r="C140" s="99"/>
      <c r="D140" s="119"/>
      <c r="E140" s="99"/>
      <c r="F140" s="99"/>
      <c r="G140" s="99"/>
      <c r="H140" s="99"/>
      <c r="I140" s="99"/>
      <c r="J140" s="99"/>
      <c r="K140" s="99"/>
      <c r="L140" s="99"/>
      <c r="M140" s="99"/>
      <c r="N140" s="99"/>
      <c r="O140" s="99"/>
      <c r="P140" s="99"/>
      <c r="Q140" s="99"/>
      <c r="R140" s="99"/>
      <c r="S140" s="99"/>
      <c r="T140" s="99"/>
      <c r="U140" s="99"/>
      <c r="V140" s="99"/>
      <c r="W140" s="99"/>
      <c r="X140" s="99"/>
      <c r="Y140" s="99"/>
      <c r="Z140" s="66"/>
    </row>
    <row r="141" spans="1:26" ht="12.75" customHeight="1" x14ac:dyDescent="0.2">
      <c r="A141" s="118"/>
      <c r="B141" s="118"/>
      <c r="C141" s="99"/>
      <c r="D141" s="119"/>
      <c r="E141" s="99"/>
      <c r="F141" s="99"/>
      <c r="G141" s="99"/>
      <c r="H141" s="99"/>
      <c r="I141" s="99"/>
      <c r="J141" s="99"/>
      <c r="K141" s="99"/>
      <c r="L141" s="99"/>
      <c r="M141" s="99"/>
      <c r="N141" s="99"/>
      <c r="O141" s="99"/>
      <c r="P141" s="99"/>
      <c r="Q141" s="99"/>
      <c r="R141" s="99"/>
      <c r="S141" s="99"/>
      <c r="T141" s="99"/>
      <c r="U141" s="99"/>
      <c r="V141" s="99"/>
      <c r="W141" s="99"/>
      <c r="X141" s="99"/>
      <c r="Y141" s="99"/>
      <c r="Z141" s="66"/>
    </row>
    <row r="142" spans="1:26" ht="12.75" customHeight="1" x14ac:dyDescent="0.2">
      <c r="A142" s="118"/>
      <c r="B142" s="118"/>
      <c r="C142" s="99"/>
      <c r="D142" s="119"/>
      <c r="E142" s="99"/>
      <c r="F142" s="99"/>
      <c r="G142" s="99"/>
      <c r="H142" s="99"/>
      <c r="I142" s="99"/>
      <c r="J142" s="99"/>
      <c r="K142" s="99"/>
      <c r="L142" s="99"/>
      <c r="M142" s="99"/>
      <c r="N142" s="99"/>
      <c r="O142" s="99"/>
      <c r="P142" s="99"/>
      <c r="Q142" s="99"/>
      <c r="R142" s="99"/>
      <c r="S142" s="99"/>
      <c r="T142" s="99"/>
      <c r="U142" s="99"/>
      <c r="V142" s="99"/>
      <c r="W142" s="99"/>
      <c r="X142" s="99"/>
      <c r="Y142" s="99"/>
      <c r="Z142" s="66"/>
    </row>
    <row r="143" spans="1:26" ht="12.75" customHeight="1" x14ac:dyDescent="0.2">
      <c r="A143" s="118"/>
      <c r="B143" s="118"/>
      <c r="C143" s="99"/>
      <c r="D143" s="119"/>
      <c r="E143" s="99"/>
      <c r="F143" s="99"/>
      <c r="G143" s="99"/>
      <c r="H143" s="99"/>
      <c r="I143" s="99"/>
      <c r="J143" s="99"/>
      <c r="K143" s="99"/>
      <c r="L143" s="99"/>
      <c r="M143" s="99"/>
      <c r="N143" s="99"/>
      <c r="O143" s="99"/>
      <c r="P143" s="99"/>
      <c r="Q143" s="99"/>
      <c r="R143" s="99"/>
      <c r="S143" s="99"/>
      <c r="T143" s="99"/>
      <c r="U143" s="99"/>
      <c r="V143" s="99"/>
      <c r="W143" s="99"/>
      <c r="X143" s="99"/>
      <c r="Y143" s="99"/>
      <c r="Z143" s="66"/>
    </row>
    <row r="144" spans="1:26" ht="12.75" customHeight="1" x14ac:dyDescent="0.2">
      <c r="A144" s="118"/>
      <c r="B144" s="118"/>
      <c r="C144" s="99"/>
      <c r="D144" s="119"/>
      <c r="E144" s="99"/>
      <c r="F144" s="99"/>
      <c r="G144" s="99"/>
      <c r="H144" s="99"/>
      <c r="I144" s="99"/>
      <c r="J144" s="99"/>
      <c r="K144" s="99"/>
      <c r="L144" s="99"/>
      <c r="M144" s="99"/>
      <c r="N144" s="99"/>
      <c r="O144" s="99"/>
      <c r="P144" s="99"/>
      <c r="Q144" s="99"/>
      <c r="R144" s="99"/>
      <c r="S144" s="99"/>
      <c r="T144" s="99"/>
      <c r="U144" s="99"/>
      <c r="V144" s="99"/>
      <c r="W144" s="99"/>
      <c r="X144" s="99"/>
      <c r="Y144" s="99"/>
      <c r="Z144" s="66"/>
    </row>
    <row r="145" spans="1:26" ht="12.75" customHeight="1" x14ac:dyDescent="0.2">
      <c r="A145" s="118"/>
      <c r="B145" s="118"/>
      <c r="C145" s="99"/>
      <c r="D145" s="119"/>
      <c r="E145" s="99"/>
      <c r="F145" s="99"/>
      <c r="G145" s="99"/>
      <c r="H145" s="99"/>
      <c r="I145" s="99"/>
      <c r="J145" s="99"/>
      <c r="K145" s="99"/>
      <c r="L145" s="99"/>
      <c r="M145" s="99"/>
      <c r="N145" s="99"/>
      <c r="O145" s="99"/>
      <c r="P145" s="99"/>
      <c r="Q145" s="99"/>
      <c r="R145" s="99"/>
      <c r="S145" s="99"/>
      <c r="T145" s="99"/>
      <c r="U145" s="99"/>
      <c r="V145" s="99"/>
      <c r="W145" s="99"/>
      <c r="X145" s="99"/>
      <c r="Y145" s="99"/>
      <c r="Z145" s="66"/>
    </row>
    <row r="146" spans="1:26" ht="12.75" customHeight="1" x14ac:dyDescent="0.2">
      <c r="A146" s="118"/>
      <c r="B146" s="118"/>
      <c r="C146" s="99"/>
      <c r="D146" s="119"/>
      <c r="E146" s="99"/>
      <c r="F146" s="99"/>
      <c r="G146" s="99"/>
      <c r="H146" s="99"/>
      <c r="I146" s="99"/>
      <c r="J146" s="99"/>
      <c r="K146" s="99"/>
      <c r="L146" s="99"/>
      <c r="M146" s="99"/>
      <c r="N146" s="99"/>
      <c r="O146" s="99"/>
      <c r="P146" s="99"/>
      <c r="Q146" s="99"/>
      <c r="R146" s="99"/>
      <c r="S146" s="99"/>
      <c r="T146" s="99"/>
      <c r="U146" s="99"/>
      <c r="V146" s="99"/>
      <c r="W146" s="99"/>
      <c r="X146" s="99"/>
      <c r="Y146" s="99"/>
      <c r="Z146" s="66"/>
    </row>
    <row r="147" spans="1:26" ht="12.75" customHeight="1" x14ac:dyDescent="0.2">
      <c r="A147" s="118"/>
      <c r="B147" s="118"/>
      <c r="C147" s="99"/>
      <c r="D147" s="119"/>
      <c r="E147" s="99"/>
      <c r="F147" s="99"/>
      <c r="G147" s="99"/>
      <c r="H147" s="99"/>
      <c r="I147" s="99"/>
      <c r="J147" s="99"/>
      <c r="K147" s="99"/>
      <c r="L147" s="99"/>
      <c r="M147" s="99"/>
      <c r="N147" s="99"/>
      <c r="O147" s="99"/>
      <c r="P147" s="99"/>
      <c r="Q147" s="99"/>
      <c r="R147" s="99"/>
      <c r="S147" s="99"/>
      <c r="T147" s="99"/>
      <c r="U147" s="99"/>
      <c r="V147" s="99"/>
      <c r="W147" s="99"/>
      <c r="X147" s="99"/>
      <c r="Y147" s="99"/>
      <c r="Z147" s="66"/>
    </row>
    <row r="148" spans="1:26" ht="12.75" customHeight="1" x14ac:dyDescent="0.2">
      <c r="A148" s="118"/>
      <c r="B148" s="118"/>
      <c r="C148" s="99"/>
      <c r="D148" s="119"/>
      <c r="E148" s="99"/>
      <c r="F148" s="99"/>
      <c r="G148" s="99"/>
      <c r="H148" s="99"/>
      <c r="I148" s="99"/>
      <c r="J148" s="99"/>
      <c r="K148" s="99"/>
      <c r="L148" s="99"/>
      <c r="M148" s="99"/>
      <c r="N148" s="99"/>
      <c r="O148" s="99"/>
      <c r="P148" s="99"/>
      <c r="Q148" s="99"/>
      <c r="R148" s="99"/>
      <c r="S148" s="99"/>
      <c r="T148" s="99"/>
      <c r="U148" s="99"/>
      <c r="V148" s="99"/>
      <c r="W148" s="99"/>
      <c r="X148" s="99"/>
      <c r="Y148" s="99"/>
      <c r="Z148" s="66"/>
    </row>
    <row r="149" spans="1:26" ht="12.75" customHeight="1" x14ac:dyDescent="0.2">
      <c r="A149" s="118"/>
      <c r="B149" s="118"/>
      <c r="C149" s="99"/>
      <c r="D149" s="119"/>
      <c r="E149" s="99"/>
      <c r="F149" s="99"/>
      <c r="G149" s="99"/>
      <c r="H149" s="99"/>
      <c r="I149" s="99"/>
      <c r="J149" s="99"/>
      <c r="K149" s="99"/>
      <c r="L149" s="99"/>
      <c r="M149" s="99"/>
      <c r="N149" s="99"/>
      <c r="O149" s="99"/>
      <c r="P149" s="99"/>
      <c r="Q149" s="99"/>
      <c r="R149" s="99"/>
      <c r="S149" s="99"/>
      <c r="T149" s="99"/>
      <c r="U149" s="99"/>
      <c r="V149" s="99"/>
      <c r="W149" s="99"/>
      <c r="X149" s="99"/>
      <c r="Y149" s="99"/>
      <c r="Z149" s="66"/>
    </row>
    <row r="150" spans="1:26" ht="12.75" customHeight="1" x14ac:dyDescent="0.2">
      <c r="A150" s="118"/>
      <c r="B150" s="118"/>
      <c r="C150" s="99"/>
      <c r="D150" s="119"/>
      <c r="E150" s="99"/>
      <c r="F150" s="99"/>
      <c r="G150" s="99"/>
      <c r="H150" s="99"/>
      <c r="I150" s="99"/>
      <c r="J150" s="99"/>
      <c r="K150" s="99"/>
      <c r="L150" s="99"/>
      <c r="M150" s="99"/>
      <c r="N150" s="99"/>
      <c r="O150" s="99"/>
      <c r="P150" s="99"/>
      <c r="Q150" s="99"/>
      <c r="R150" s="99"/>
      <c r="S150" s="99"/>
      <c r="T150" s="99"/>
      <c r="U150" s="99"/>
      <c r="V150" s="99"/>
      <c r="W150" s="99"/>
      <c r="X150" s="99"/>
      <c r="Y150" s="99"/>
      <c r="Z150" s="66"/>
    </row>
    <row r="151" spans="1:26" ht="12.75" customHeight="1" x14ac:dyDescent="0.2">
      <c r="A151" s="118"/>
      <c r="B151" s="118"/>
      <c r="C151" s="99"/>
      <c r="D151" s="119"/>
      <c r="E151" s="99"/>
      <c r="F151" s="99"/>
      <c r="G151" s="99"/>
      <c r="H151" s="99"/>
      <c r="I151" s="99"/>
      <c r="J151" s="99"/>
      <c r="K151" s="99"/>
      <c r="L151" s="99"/>
      <c r="M151" s="99"/>
      <c r="N151" s="99"/>
      <c r="O151" s="99"/>
      <c r="P151" s="99"/>
      <c r="Q151" s="99"/>
      <c r="R151" s="99"/>
      <c r="S151" s="99"/>
      <c r="T151" s="99"/>
      <c r="U151" s="99"/>
      <c r="V151" s="99"/>
      <c r="W151" s="99"/>
      <c r="X151" s="99"/>
      <c r="Y151" s="99"/>
      <c r="Z151" s="66"/>
    </row>
    <row r="152" spans="1:26" ht="12.75" customHeight="1" x14ac:dyDescent="0.2">
      <c r="A152" s="118"/>
      <c r="B152" s="118"/>
      <c r="C152" s="99"/>
      <c r="D152" s="119"/>
      <c r="E152" s="99"/>
      <c r="F152" s="99"/>
      <c r="G152" s="99"/>
      <c r="H152" s="99"/>
      <c r="I152" s="99"/>
      <c r="J152" s="99"/>
      <c r="K152" s="99"/>
      <c r="L152" s="99"/>
      <c r="M152" s="99"/>
      <c r="N152" s="99"/>
      <c r="O152" s="99"/>
      <c r="P152" s="99"/>
      <c r="Q152" s="99"/>
      <c r="R152" s="99"/>
      <c r="S152" s="99"/>
      <c r="T152" s="99"/>
      <c r="U152" s="99"/>
      <c r="V152" s="99"/>
      <c r="W152" s="99"/>
      <c r="X152" s="99"/>
      <c r="Y152" s="99"/>
      <c r="Z152" s="66"/>
    </row>
    <row r="153" spans="1:26" ht="12.75" customHeight="1" x14ac:dyDescent="0.2">
      <c r="A153" s="118"/>
      <c r="B153" s="118"/>
      <c r="C153" s="99"/>
      <c r="D153" s="119"/>
      <c r="E153" s="99"/>
      <c r="F153" s="99"/>
      <c r="G153" s="99"/>
      <c r="H153" s="99"/>
      <c r="I153" s="99"/>
      <c r="J153" s="99"/>
      <c r="K153" s="99"/>
      <c r="L153" s="99"/>
      <c r="M153" s="99"/>
      <c r="N153" s="99"/>
      <c r="O153" s="99"/>
      <c r="P153" s="99"/>
      <c r="Q153" s="99"/>
      <c r="R153" s="99"/>
      <c r="S153" s="99"/>
      <c r="T153" s="99"/>
      <c r="U153" s="99"/>
      <c r="V153" s="99"/>
      <c r="W153" s="99"/>
      <c r="X153" s="99"/>
      <c r="Y153" s="99"/>
      <c r="Z153" s="66"/>
    </row>
    <row r="154" spans="1:26" ht="12.75" customHeight="1" x14ac:dyDescent="0.2">
      <c r="A154" s="118"/>
      <c r="B154" s="118"/>
      <c r="C154" s="99"/>
      <c r="D154" s="119"/>
      <c r="E154" s="99"/>
      <c r="F154" s="99"/>
      <c r="G154" s="99"/>
      <c r="H154" s="99"/>
      <c r="I154" s="99"/>
      <c r="J154" s="99"/>
      <c r="K154" s="99"/>
      <c r="L154" s="99"/>
      <c r="M154" s="99"/>
      <c r="N154" s="99"/>
      <c r="O154" s="99"/>
      <c r="P154" s="99"/>
      <c r="Q154" s="99"/>
      <c r="R154" s="99"/>
      <c r="S154" s="99"/>
      <c r="T154" s="99"/>
      <c r="U154" s="99"/>
      <c r="V154" s="99"/>
      <c r="W154" s="99"/>
      <c r="X154" s="99"/>
      <c r="Y154" s="99"/>
      <c r="Z154" s="66"/>
    </row>
    <row r="155" spans="1:26" ht="12.75" customHeight="1" x14ac:dyDescent="0.2">
      <c r="A155" s="118"/>
      <c r="B155" s="118"/>
      <c r="C155" s="99"/>
      <c r="D155" s="119"/>
      <c r="E155" s="99"/>
      <c r="F155" s="99"/>
      <c r="G155" s="99"/>
      <c r="H155" s="99"/>
      <c r="I155" s="99"/>
      <c r="J155" s="99"/>
      <c r="K155" s="99"/>
      <c r="L155" s="99"/>
      <c r="M155" s="99"/>
      <c r="N155" s="99"/>
      <c r="O155" s="99"/>
      <c r="P155" s="99"/>
      <c r="Q155" s="99"/>
      <c r="R155" s="99"/>
      <c r="S155" s="99"/>
      <c r="T155" s="99"/>
      <c r="U155" s="99"/>
      <c r="V155" s="99"/>
      <c r="W155" s="99"/>
      <c r="X155" s="99"/>
      <c r="Y155" s="99"/>
      <c r="Z155" s="66"/>
    </row>
    <row r="156" spans="1:26" ht="12.75" customHeight="1" x14ac:dyDescent="0.2">
      <c r="A156" s="118"/>
      <c r="B156" s="118"/>
      <c r="C156" s="99"/>
      <c r="D156" s="119"/>
      <c r="E156" s="99"/>
      <c r="F156" s="99"/>
      <c r="G156" s="99"/>
      <c r="H156" s="99"/>
      <c r="I156" s="99"/>
      <c r="J156" s="99"/>
      <c r="K156" s="99"/>
      <c r="L156" s="99"/>
      <c r="M156" s="99"/>
      <c r="N156" s="99"/>
      <c r="O156" s="99"/>
      <c r="P156" s="99"/>
      <c r="Q156" s="99"/>
      <c r="R156" s="99"/>
      <c r="S156" s="99"/>
      <c r="T156" s="99"/>
      <c r="U156" s="99"/>
      <c r="V156" s="99"/>
      <c r="W156" s="99"/>
      <c r="X156" s="99"/>
      <c r="Y156" s="99"/>
      <c r="Z156" s="66"/>
    </row>
    <row r="157" spans="1:26" ht="12.75" customHeight="1" x14ac:dyDescent="0.2">
      <c r="A157" s="118"/>
      <c r="B157" s="118"/>
      <c r="C157" s="99"/>
      <c r="D157" s="119"/>
      <c r="E157" s="99"/>
      <c r="F157" s="99"/>
      <c r="G157" s="99"/>
      <c r="H157" s="99"/>
      <c r="I157" s="99"/>
      <c r="J157" s="99"/>
      <c r="K157" s="99"/>
      <c r="L157" s="99"/>
      <c r="M157" s="99"/>
      <c r="N157" s="99"/>
      <c r="O157" s="99"/>
      <c r="P157" s="99"/>
      <c r="Q157" s="99"/>
      <c r="R157" s="99"/>
      <c r="S157" s="99"/>
      <c r="T157" s="99"/>
      <c r="U157" s="99"/>
      <c r="V157" s="99"/>
      <c r="W157" s="99"/>
      <c r="X157" s="99"/>
      <c r="Y157" s="99"/>
      <c r="Z157" s="66"/>
    </row>
    <row r="158" spans="1:26" ht="12.75" customHeight="1" x14ac:dyDescent="0.2">
      <c r="A158" s="118"/>
      <c r="B158" s="118"/>
      <c r="C158" s="99"/>
      <c r="D158" s="119"/>
      <c r="E158" s="99"/>
      <c r="F158" s="99"/>
      <c r="G158" s="99"/>
      <c r="H158" s="99"/>
      <c r="I158" s="99"/>
      <c r="J158" s="99"/>
      <c r="K158" s="99"/>
      <c r="L158" s="99"/>
      <c r="M158" s="99"/>
      <c r="N158" s="99"/>
      <c r="O158" s="99"/>
      <c r="P158" s="99"/>
      <c r="Q158" s="99"/>
      <c r="R158" s="99"/>
      <c r="S158" s="99"/>
      <c r="T158" s="99"/>
      <c r="U158" s="99"/>
      <c r="V158" s="99"/>
      <c r="W158" s="99"/>
      <c r="X158" s="99"/>
      <c r="Y158" s="99"/>
      <c r="Z158" s="66"/>
    </row>
    <row r="159" spans="1:26" ht="12.75" customHeight="1" x14ac:dyDescent="0.2">
      <c r="A159" s="118"/>
      <c r="B159" s="118"/>
      <c r="C159" s="99"/>
      <c r="D159" s="119"/>
      <c r="E159" s="99"/>
      <c r="F159" s="99"/>
      <c r="G159" s="99"/>
      <c r="H159" s="99"/>
      <c r="I159" s="99"/>
      <c r="J159" s="99"/>
      <c r="K159" s="99"/>
      <c r="L159" s="99"/>
      <c r="M159" s="99"/>
      <c r="N159" s="99"/>
      <c r="O159" s="99"/>
      <c r="P159" s="99"/>
      <c r="Q159" s="99"/>
      <c r="R159" s="99"/>
      <c r="S159" s="99"/>
      <c r="T159" s="99"/>
      <c r="U159" s="99"/>
      <c r="V159" s="99"/>
      <c r="W159" s="99"/>
      <c r="X159" s="99"/>
      <c r="Y159" s="99"/>
      <c r="Z159" s="66"/>
    </row>
    <row r="160" spans="1:26" ht="12.75" customHeight="1" x14ac:dyDescent="0.2">
      <c r="A160" s="118"/>
      <c r="B160" s="118"/>
      <c r="C160" s="99"/>
      <c r="D160" s="119"/>
      <c r="E160" s="99"/>
      <c r="F160" s="99"/>
      <c r="G160" s="99"/>
      <c r="H160" s="99"/>
      <c r="I160" s="99"/>
      <c r="J160" s="99"/>
      <c r="K160" s="99"/>
      <c r="L160" s="99"/>
      <c r="M160" s="99"/>
      <c r="N160" s="99"/>
      <c r="O160" s="99"/>
      <c r="P160" s="99"/>
      <c r="Q160" s="99"/>
      <c r="R160" s="99"/>
      <c r="S160" s="99"/>
      <c r="T160" s="99"/>
      <c r="U160" s="99"/>
      <c r="V160" s="99"/>
      <c r="W160" s="99"/>
      <c r="X160" s="99"/>
      <c r="Y160" s="99"/>
      <c r="Z160" s="66"/>
    </row>
    <row r="161" spans="1:26" ht="12.75" customHeight="1" x14ac:dyDescent="0.2">
      <c r="A161" s="118"/>
      <c r="B161" s="118"/>
      <c r="C161" s="99"/>
      <c r="D161" s="119"/>
      <c r="E161" s="99"/>
      <c r="F161" s="99"/>
      <c r="G161" s="99"/>
      <c r="H161" s="99"/>
      <c r="I161" s="99"/>
      <c r="J161" s="99"/>
      <c r="K161" s="99"/>
      <c r="L161" s="99"/>
      <c r="M161" s="99"/>
      <c r="N161" s="99"/>
      <c r="O161" s="99"/>
      <c r="P161" s="99"/>
      <c r="Q161" s="99"/>
      <c r="R161" s="99"/>
      <c r="S161" s="99"/>
      <c r="T161" s="99"/>
      <c r="U161" s="99"/>
      <c r="V161" s="99"/>
      <c r="W161" s="99"/>
      <c r="X161" s="99"/>
      <c r="Y161" s="99"/>
      <c r="Z161" s="66"/>
    </row>
    <row r="162" spans="1:26" ht="12.75" customHeight="1" x14ac:dyDescent="0.2">
      <c r="A162" s="118"/>
      <c r="B162" s="118"/>
      <c r="C162" s="99"/>
      <c r="D162" s="119"/>
      <c r="E162" s="99"/>
      <c r="F162" s="99"/>
      <c r="G162" s="99"/>
      <c r="H162" s="99"/>
      <c r="I162" s="99"/>
      <c r="J162" s="99"/>
      <c r="K162" s="99"/>
      <c r="L162" s="99"/>
      <c r="M162" s="99"/>
      <c r="N162" s="99"/>
      <c r="O162" s="99"/>
      <c r="P162" s="99"/>
      <c r="Q162" s="99"/>
      <c r="R162" s="99"/>
      <c r="S162" s="99"/>
      <c r="T162" s="99"/>
      <c r="U162" s="99"/>
      <c r="V162" s="99"/>
      <c r="W162" s="99"/>
      <c r="X162" s="99"/>
      <c r="Y162" s="99"/>
      <c r="Z162" s="66"/>
    </row>
    <row r="163" spans="1:26" ht="12.75" customHeight="1" x14ac:dyDescent="0.2">
      <c r="A163" s="118"/>
      <c r="B163" s="118"/>
      <c r="C163" s="99"/>
      <c r="D163" s="119"/>
      <c r="E163" s="99"/>
      <c r="F163" s="99"/>
      <c r="G163" s="99"/>
      <c r="H163" s="99"/>
      <c r="I163" s="99"/>
      <c r="J163" s="99"/>
      <c r="K163" s="99"/>
      <c r="L163" s="99"/>
      <c r="M163" s="99"/>
      <c r="N163" s="99"/>
      <c r="O163" s="99"/>
      <c r="P163" s="99"/>
      <c r="Q163" s="99"/>
      <c r="R163" s="99"/>
      <c r="S163" s="99"/>
      <c r="T163" s="99"/>
      <c r="U163" s="99"/>
      <c r="V163" s="99"/>
      <c r="W163" s="99"/>
      <c r="X163" s="99"/>
      <c r="Y163" s="99"/>
      <c r="Z163" s="66"/>
    </row>
    <row r="164" spans="1:26" ht="12.75" customHeight="1" x14ac:dyDescent="0.2">
      <c r="A164" s="118"/>
      <c r="B164" s="118"/>
      <c r="C164" s="99"/>
      <c r="D164" s="119"/>
      <c r="E164" s="99"/>
      <c r="F164" s="99"/>
      <c r="G164" s="99"/>
      <c r="H164" s="99"/>
      <c r="I164" s="99"/>
      <c r="J164" s="99"/>
      <c r="K164" s="99"/>
      <c r="L164" s="99"/>
      <c r="M164" s="99"/>
      <c r="N164" s="99"/>
      <c r="O164" s="99"/>
      <c r="P164" s="99"/>
      <c r="Q164" s="99"/>
      <c r="R164" s="99"/>
      <c r="S164" s="99"/>
      <c r="T164" s="99"/>
      <c r="U164" s="99"/>
      <c r="V164" s="99"/>
      <c r="W164" s="99"/>
      <c r="X164" s="99"/>
      <c r="Y164" s="99"/>
      <c r="Z164" s="66"/>
    </row>
    <row r="165" spans="1:26" ht="12.75" customHeight="1" x14ac:dyDescent="0.2">
      <c r="A165" s="118"/>
      <c r="B165" s="118"/>
      <c r="C165" s="99"/>
      <c r="D165" s="119"/>
      <c r="E165" s="99"/>
      <c r="F165" s="99"/>
      <c r="G165" s="99"/>
      <c r="H165" s="99"/>
      <c r="I165" s="99"/>
      <c r="J165" s="99"/>
      <c r="K165" s="99"/>
      <c r="L165" s="99"/>
      <c r="M165" s="99"/>
      <c r="N165" s="99"/>
      <c r="O165" s="99"/>
      <c r="P165" s="99"/>
      <c r="Q165" s="99"/>
      <c r="R165" s="99"/>
      <c r="S165" s="99"/>
      <c r="T165" s="99"/>
      <c r="U165" s="99"/>
      <c r="V165" s="99"/>
      <c r="W165" s="99"/>
      <c r="X165" s="99"/>
      <c r="Y165" s="99"/>
      <c r="Z165" s="66"/>
    </row>
    <row r="166" spans="1:26" ht="12.75" customHeight="1" x14ac:dyDescent="0.2">
      <c r="A166" s="118"/>
      <c r="B166" s="118"/>
      <c r="C166" s="99"/>
      <c r="D166" s="119"/>
      <c r="E166" s="99"/>
      <c r="F166" s="99"/>
      <c r="G166" s="99"/>
      <c r="H166" s="99"/>
      <c r="I166" s="99"/>
      <c r="J166" s="99"/>
      <c r="K166" s="99"/>
      <c r="L166" s="99"/>
      <c r="M166" s="99"/>
      <c r="N166" s="99"/>
      <c r="O166" s="99"/>
      <c r="P166" s="99"/>
      <c r="Q166" s="99"/>
      <c r="R166" s="99"/>
      <c r="S166" s="99"/>
      <c r="T166" s="99"/>
      <c r="U166" s="99"/>
      <c r="V166" s="99"/>
      <c r="W166" s="99"/>
      <c r="X166" s="99"/>
      <c r="Y166" s="99"/>
      <c r="Z166" s="66"/>
    </row>
    <row r="167" spans="1:26" ht="12.75" customHeight="1" x14ac:dyDescent="0.2">
      <c r="A167" s="118"/>
      <c r="B167" s="118"/>
      <c r="C167" s="99"/>
      <c r="D167" s="119"/>
      <c r="E167" s="99"/>
      <c r="F167" s="99"/>
      <c r="G167" s="99"/>
      <c r="H167" s="99"/>
      <c r="I167" s="99"/>
      <c r="J167" s="99"/>
      <c r="K167" s="99"/>
      <c r="L167" s="99"/>
      <c r="M167" s="99"/>
      <c r="N167" s="99"/>
      <c r="O167" s="99"/>
      <c r="P167" s="99"/>
      <c r="Q167" s="99"/>
      <c r="R167" s="99"/>
      <c r="S167" s="99"/>
      <c r="T167" s="99"/>
      <c r="U167" s="99"/>
      <c r="V167" s="99"/>
      <c r="W167" s="99"/>
      <c r="X167" s="99"/>
      <c r="Y167" s="99"/>
      <c r="Z167" s="66"/>
    </row>
    <row r="168" spans="1:26" ht="12.75" customHeight="1" x14ac:dyDescent="0.2">
      <c r="A168" s="118"/>
      <c r="B168" s="118"/>
      <c r="C168" s="99"/>
      <c r="D168" s="119"/>
      <c r="E168" s="99"/>
      <c r="F168" s="99"/>
      <c r="G168" s="99"/>
      <c r="H168" s="99"/>
      <c r="I168" s="99"/>
      <c r="J168" s="99"/>
      <c r="K168" s="99"/>
      <c r="L168" s="99"/>
      <c r="M168" s="99"/>
      <c r="N168" s="99"/>
      <c r="O168" s="99"/>
      <c r="P168" s="99"/>
      <c r="Q168" s="99"/>
      <c r="R168" s="99"/>
      <c r="S168" s="99"/>
      <c r="T168" s="99"/>
      <c r="U168" s="99"/>
      <c r="V168" s="99"/>
      <c r="W168" s="99"/>
      <c r="X168" s="99"/>
      <c r="Y168" s="99"/>
      <c r="Z168" s="66"/>
    </row>
    <row r="169" spans="1:26" ht="12.75" customHeight="1" x14ac:dyDescent="0.2">
      <c r="A169" s="118"/>
      <c r="B169" s="118"/>
      <c r="C169" s="99"/>
      <c r="D169" s="119"/>
      <c r="E169" s="99"/>
      <c r="F169" s="99"/>
      <c r="G169" s="99"/>
      <c r="H169" s="99"/>
      <c r="I169" s="99"/>
      <c r="J169" s="99"/>
      <c r="K169" s="99"/>
      <c r="L169" s="99"/>
      <c r="M169" s="99"/>
      <c r="N169" s="99"/>
      <c r="O169" s="99"/>
      <c r="P169" s="99"/>
      <c r="Q169" s="99"/>
      <c r="R169" s="99"/>
      <c r="S169" s="99"/>
      <c r="T169" s="99"/>
      <c r="U169" s="99"/>
      <c r="V169" s="99"/>
      <c r="W169" s="99"/>
      <c r="X169" s="99"/>
      <c r="Y169" s="99"/>
      <c r="Z169" s="66"/>
    </row>
    <row r="170" spans="1:26" ht="12.75" customHeight="1" x14ac:dyDescent="0.2">
      <c r="A170" s="118"/>
      <c r="B170" s="118"/>
      <c r="C170" s="99"/>
      <c r="D170" s="119"/>
      <c r="E170" s="99"/>
      <c r="F170" s="99"/>
      <c r="G170" s="99"/>
      <c r="H170" s="99"/>
      <c r="I170" s="99"/>
      <c r="J170" s="99"/>
      <c r="K170" s="99"/>
      <c r="L170" s="99"/>
      <c r="M170" s="99"/>
      <c r="N170" s="99"/>
      <c r="O170" s="99"/>
      <c r="P170" s="99"/>
      <c r="Q170" s="99"/>
      <c r="R170" s="99"/>
      <c r="S170" s="99"/>
      <c r="T170" s="99"/>
      <c r="U170" s="99"/>
      <c r="V170" s="99"/>
      <c r="W170" s="99"/>
      <c r="X170" s="99"/>
      <c r="Y170" s="99"/>
      <c r="Z170" s="66"/>
    </row>
    <row r="171" spans="1:26" ht="12.75" customHeight="1" x14ac:dyDescent="0.2">
      <c r="A171" s="118"/>
      <c r="B171" s="118"/>
      <c r="C171" s="99"/>
      <c r="D171" s="119"/>
      <c r="E171" s="99"/>
      <c r="F171" s="99"/>
      <c r="G171" s="99"/>
      <c r="H171" s="99"/>
      <c r="I171" s="99"/>
      <c r="J171" s="99"/>
      <c r="K171" s="99"/>
      <c r="L171" s="99"/>
      <c r="M171" s="99"/>
      <c r="N171" s="99"/>
      <c r="O171" s="99"/>
      <c r="P171" s="99"/>
      <c r="Q171" s="99"/>
      <c r="R171" s="99"/>
      <c r="S171" s="99"/>
      <c r="T171" s="99"/>
      <c r="U171" s="99"/>
      <c r="V171" s="99"/>
      <c r="W171" s="99"/>
      <c r="X171" s="99"/>
      <c r="Y171" s="99"/>
      <c r="Z171" s="66"/>
    </row>
    <row r="172" spans="1:26" ht="12.75" customHeight="1" x14ac:dyDescent="0.2">
      <c r="A172" s="118"/>
      <c r="B172" s="118"/>
      <c r="C172" s="99"/>
      <c r="D172" s="119"/>
      <c r="E172" s="99"/>
      <c r="F172" s="99"/>
      <c r="G172" s="99"/>
      <c r="H172" s="99"/>
      <c r="I172" s="99"/>
      <c r="J172" s="99"/>
      <c r="K172" s="99"/>
      <c r="L172" s="99"/>
      <c r="M172" s="99"/>
      <c r="N172" s="99"/>
      <c r="O172" s="99"/>
      <c r="P172" s="99"/>
      <c r="Q172" s="99"/>
      <c r="R172" s="99"/>
      <c r="S172" s="99"/>
      <c r="T172" s="99"/>
      <c r="U172" s="99"/>
      <c r="V172" s="99"/>
      <c r="W172" s="99"/>
      <c r="X172" s="99"/>
      <c r="Y172" s="99"/>
      <c r="Z172" s="66"/>
    </row>
    <row r="173" spans="1:26" ht="12.75" customHeight="1" x14ac:dyDescent="0.2">
      <c r="A173" s="118"/>
      <c r="B173" s="118"/>
      <c r="C173" s="99"/>
      <c r="D173" s="119"/>
      <c r="E173" s="99"/>
      <c r="F173" s="99"/>
      <c r="G173" s="99"/>
      <c r="H173" s="99"/>
      <c r="I173" s="99"/>
      <c r="J173" s="99"/>
      <c r="K173" s="99"/>
      <c r="L173" s="99"/>
      <c r="M173" s="99"/>
      <c r="N173" s="99"/>
      <c r="O173" s="99"/>
      <c r="P173" s="99"/>
      <c r="Q173" s="99"/>
      <c r="R173" s="99"/>
      <c r="S173" s="99"/>
      <c r="T173" s="99"/>
      <c r="U173" s="99"/>
      <c r="V173" s="99"/>
      <c r="W173" s="99"/>
      <c r="X173" s="99"/>
      <c r="Y173" s="99"/>
      <c r="Z173" s="66"/>
    </row>
    <row r="174" spans="1:26" ht="12.75" customHeight="1" x14ac:dyDescent="0.2">
      <c r="A174" s="118"/>
      <c r="B174" s="118"/>
      <c r="C174" s="99"/>
      <c r="D174" s="119"/>
      <c r="E174" s="99"/>
      <c r="F174" s="99"/>
      <c r="G174" s="99"/>
      <c r="H174" s="99"/>
      <c r="I174" s="99"/>
      <c r="J174" s="99"/>
      <c r="K174" s="99"/>
      <c r="L174" s="99"/>
      <c r="M174" s="99"/>
      <c r="N174" s="99"/>
      <c r="O174" s="99"/>
      <c r="P174" s="99"/>
      <c r="Q174" s="99"/>
      <c r="R174" s="99"/>
      <c r="S174" s="99"/>
      <c r="T174" s="99"/>
      <c r="U174" s="99"/>
      <c r="V174" s="99"/>
      <c r="W174" s="99"/>
      <c r="X174" s="99"/>
      <c r="Y174" s="99"/>
      <c r="Z174" s="66"/>
    </row>
    <row r="175" spans="1:26" ht="12.75" customHeight="1" x14ac:dyDescent="0.2">
      <c r="A175" s="118"/>
      <c r="B175" s="118"/>
      <c r="C175" s="99"/>
      <c r="D175" s="119"/>
      <c r="E175" s="99"/>
      <c r="F175" s="99"/>
      <c r="G175" s="99"/>
      <c r="H175" s="99"/>
      <c r="I175" s="99"/>
      <c r="J175" s="99"/>
      <c r="K175" s="99"/>
      <c r="L175" s="99"/>
      <c r="M175" s="99"/>
      <c r="N175" s="99"/>
      <c r="O175" s="99"/>
      <c r="P175" s="99"/>
      <c r="Q175" s="99"/>
      <c r="R175" s="99"/>
      <c r="S175" s="99"/>
      <c r="T175" s="99"/>
      <c r="U175" s="99"/>
      <c r="V175" s="99"/>
      <c r="W175" s="99"/>
      <c r="X175" s="99"/>
      <c r="Y175" s="99"/>
      <c r="Z175" s="66"/>
    </row>
    <row r="176" spans="1:26" ht="12.75" customHeight="1" x14ac:dyDescent="0.2">
      <c r="A176" s="118"/>
      <c r="B176" s="118"/>
      <c r="C176" s="99"/>
      <c r="D176" s="119"/>
      <c r="E176" s="99"/>
      <c r="F176" s="99"/>
      <c r="G176" s="99"/>
      <c r="H176" s="99"/>
      <c r="I176" s="99"/>
      <c r="J176" s="99"/>
      <c r="K176" s="99"/>
      <c r="L176" s="99"/>
      <c r="M176" s="99"/>
      <c r="N176" s="99"/>
      <c r="O176" s="99"/>
      <c r="P176" s="99"/>
      <c r="Q176" s="99"/>
      <c r="R176" s="99"/>
      <c r="S176" s="99"/>
      <c r="T176" s="99"/>
      <c r="U176" s="99"/>
      <c r="V176" s="99"/>
      <c r="W176" s="99"/>
      <c r="X176" s="99"/>
      <c r="Y176" s="99"/>
      <c r="Z176" s="66"/>
    </row>
    <row r="177" spans="1:26" ht="12.75" customHeight="1" x14ac:dyDescent="0.2">
      <c r="A177" s="118"/>
      <c r="B177" s="118"/>
      <c r="C177" s="99"/>
      <c r="D177" s="119"/>
      <c r="E177" s="99"/>
      <c r="F177" s="99"/>
      <c r="G177" s="99"/>
      <c r="H177" s="99"/>
      <c r="I177" s="99"/>
      <c r="J177" s="99"/>
      <c r="K177" s="99"/>
      <c r="L177" s="99"/>
      <c r="M177" s="99"/>
      <c r="N177" s="99"/>
      <c r="O177" s="99"/>
      <c r="P177" s="99"/>
      <c r="Q177" s="99"/>
      <c r="R177" s="99"/>
      <c r="S177" s="99"/>
      <c r="T177" s="99"/>
      <c r="U177" s="99"/>
      <c r="V177" s="99"/>
      <c r="W177" s="99"/>
      <c r="X177" s="99"/>
      <c r="Y177" s="99"/>
      <c r="Z177" s="66"/>
    </row>
    <row r="178" spans="1:26" ht="12.75" customHeight="1" x14ac:dyDescent="0.2">
      <c r="A178" s="118"/>
      <c r="B178" s="118"/>
      <c r="C178" s="99"/>
      <c r="D178" s="119"/>
      <c r="E178" s="99"/>
      <c r="F178" s="99"/>
      <c r="G178" s="99"/>
      <c r="H178" s="99"/>
      <c r="I178" s="99"/>
      <c r="J178" s="99"/>
      <c r="K178" s="99"/>
      <c r="L178" s="99"/>
      <c r="M178" s="99"/>
      <c r="N178" s="99"/>
      <c r="O178" s="99"/>
      <c r="P178" s="99"/>
      <c r="Q178" s="99"/>
      <c r="R178" s="99"/>
      <c r="S178" s="99"/>
      <c r="T178" s="99"/>
      <c r="U178" s="99"/>
      <c r="V178" s="99"/>
      <c r="W178" s="99"/>
      <c r="X178" s="99"/>
      <c r="Y178" s="99"/>
      <c r="Z178" s="66"/>
    </row>
    <row r="179" spans="1:26" ht="12.75" customHeight="1" x14ac:dyDescent="0.2">
      <c r="A179" s="118"/>
      <c r="B179" s="118"/>
      <c r="C179" s="99"/>
      <c r="D179" s="119"/>
      <c r="E179" s="99"/>
      <c r="F179" s="99"/>
      <c r="G179" s="99"/>
      <c r="H179" s="99"/>
      <c r="I179" s="99"/>
      <c r="J179" s="99"/>
      <c r="K179" s="99"/>
      <c r="L179" s="99"/>
      <c r="M179" s="99"/>
      <c r="N179" s="99"/>
      <c r="O179" s="99"/>
      <c r="P179" s="99"/>
      <c r="Q179" s="99"/>
      <c r="R179" s="99"/>
      <c r="S179" s="99"/>
      <c r="T179" s="99"/>
      <c r="U179" s="99"/>
      <c r="V179" s="99"/>
      <c r="W179" s="99"/>
      <c r="X179" s="99"/>
      <c r="Y179" s="99"/>
      <c r="Z179" s="66"/>
    </row>
    <row r="180" spans="1:26" ht="12.75" customHeight="1" x14ac:dyDescent="0.2">
      <c r="A180" s="118"/>
      <c r="B180" s="118"/>
      <c r="C180" s="99"/>
      <c r="D180" s="119"/>
      <c r="E180" s="99"/>
      <c r="F180" s="99"/>
      <c r="G180" s="99"/>
      <c r="H180" s="99"/>
      <c r="I180" s="99"/>
      <c r="J180" s="99"/>
      <c r="K180" s="99"/>
      <c r="L180" s="99"/>
      <c r="M180" s="99"/>
      <c r="N180" s="99"/>
      <c r="O180" s="99"/>
      <c r="P180" s="99"/>
      <c r="Q180" s="99"/>
      <c r="R180" s="99"/>
      <c r="S180" s="99"/>
      <c r="T180" s="99"/>
      <c r="U180" s="99"/>
      <c r="V180" s="99"/>
      <c r="W180" s="99"/>
      <c r="X180" s="99"/>
      <c r="Y180" s="99"/>
      <c r="Z180" s="66"/>
    </row>
    <row r="181" spans="1:26" ht="12.75" customHeight="1" x14ac:dyDescent="0.2">
      <c r="A181" s="118"/>
      <c r="B181" s="118"/>
      <c r="C181" s="99"/>
      <c r="D181" s="119"/>
      <c r="E181" s="99"/>
      <c r="F181" s="99"/>
      <c r="G181" s="99"/>
      <c r="H181" s="99"/>
      <c r="I181" s="99"/>
      <c r="J181" s="99"/>
      <c r="K181" s="99"/>
      <c r="L181" s="99"/>
      <c r="M181" s="99"/>
      <c r="N181" s="99"/>
      <c r="O181" s="99"/>
      <c r="P181" s="99"/>
      <c r="Q181" s="99"/>
      <c r="R181" s="99"/>
      <c r="S181" s="99"/>
      <c r="T181" s="99"/>
      <c r="U181" s="99"/>
      <c r="V181" s="99"/>
      <c r="W181" s="99"/>
      <c r="X181" s="99"/>
      <c r="Y181" s="99"/>
      <c r="Z181" s="66"/>
    </row>
    <row r="182" spans="1:26" ht="12.75" customHeight="1" x14ac:dyDescent="0.2">
      <c r="A182" s="118"/>
      <c r="B182" s="118"/>
      <c r="C182" s="99"/>
      <c r="D182" s="119"/>
      <c r="E182" s="99"/>
      <c r="F182" s="99"/>
      <c r="G182" s="99"/>
      <c r="H182" s="99"/>
      <c r="I182" s="99"/>
      <c r="J182" s="99"/>
      <c r="K182" s="99"/>
      <c r="L182" s="99"/>
      <c r="M182" s="99"/>
      <c r="N182" s="99"/>
      <c r="O182" s="99"/>
      <c r="P182" s="99"/>
      <c r="Q182" s="99"/>
      <c r="R182" s="99"/>
      <c r="S182" s="99"/>
      <c r="T182" s="99"/>
      <c r="U182" s="99"/>
      <c r="V182" s="99"/>
      <c r="W182" s="99"/>
      <c r="X182" s="99"/>
      <c r="Y182" s="99"/>
      <c r="Z182" s="66"/>
    </row>
    <row r="183" spans="1:26" ht="12.75" customHeight="1" x14ac:dyDescent="0.2">
      <c r="A183" s="118"/>
      <c r="B183" s="118"/>
      <c r="C183" s="99"/>
      <c r="D183" s="119"/>
      <c r="E183" s="99"/>
      <c r="F183" s="99"/>
      <c r="G183" s="99"/>
      <c r="H183" s="99"/>
      <c r="I183" s="99"/>
      <c r="J183" s="99"/>
      <c r="K183" s="99"/>
      <c r="L183" s="99"/>
      <c r="M183" s="99"/>
      <c r="N183" s="99"/>
      <c r="O183" s="99"/>
      <c r="P183" s="99"/>
      <c r="Q183" s="99"/>
      <c r="R183" s="99"/>
      <c r="S183" s="99"/>
      <c r="T183" s="99"/>
      <c r="U183" s="99"/>
      <c r="V183" s="99"/>
      <c r="W183" s="99"/>
      <c r="X183" s="99"/>
      <c r="Y183" s="99"/>
      <c r="Z183" s="66"/>
    </row>
    <row r="184" spans="1:26" ht="12.75" customHeight="1" x14ac:dyDescent="0.2">
      <c r="A184" s="118"/>
      <c r="B184" s="118"/>
      <c r="C184" s="99"/>
      <c r="D184" s="119"/>
      <c r="E184" s="99"/>
      <c r="F184" s="99"/>
      <c r="G184" s="99"/>
      <c r="H184" s="99"/>
      <c r="I184" s="99"/>
      <c r="J184" s="99"/>
      <c r="K184" s="99"/>
      <c r="L184" s="99"/>
      <c r="M184" s="99"/>
      <c r="N184" s="99"/>
      <c r="O184" s="99"/>
      <c r="P184" s="99"/>
      <c r="Q184" s="99"/>
      <c r="R184" s="99"/>
      <c r="S184" s="99"/>
      <c r="T184" s="99"/>
      <c r="U184" s="99"/>
      <c r="V184" s="99"/>
      <c r="W184" s="99"/>
      <c r="X184" s="99"/>
      <c r="Y184" s="99"/>
      <c r="Z184" s="66"/>
    </row>
    <row r="185" spans="1:26" ht="12.75" customHeight="1" x14ac:dyDescent="0.2">
      <c r="A185" s="118"/>
      <c r="B185" s="118"/>
      <c r="C185" s="99"/>
      <c r="D185" s="119"/>
      <c r="E185" s="99"/>
      <c r="F185" s="99"/>
      <c r="G185" s="99"/>
      <c r="H185" s="99"/>
      <c r="I185" s="99"/>
      <c r="J185" s="99"/>
      <c r="K185" s="99"/>
      <c r="L185" s="99"/>
      <c r="M185" s="99"/>
      <c r="N185" s="99"/>
      <c r="O185" s="99"/>
      <c r="P185" s="99"/>
      <c r="Q185" s="99"/>
      <c r="R185" s="99"/>
      <c r="S185" s="99"/>
      <c r="T185" s="99"/>
      <c r="U185" s="99"/>
      <c r="V185" s="99"/>
      <c r="W185" s="99"/>
      <c r="X185" s="99"/>
      <c r="Y185" s="99"/>
      <c r="Z185" s="66"/>
    </row>
    <row r="186" spans="1:26" ht="12.75" customHeight="1" x14ac:dyDescent="0.2">
      <c r="A186" s="118"/>
      <c r="B186" s="118"/>
      <c r="C186" s="99"/>
      <c r="D186" s="119"/>
      <c r="E186" s="99"/>
      <c r="F186" s="99"/>
      <c r="G186" s="99"/>
      <c r="H186" s="99"/>
      <c r="I186" s="99"/>
      <c r="J186" s="99"/>
      <c r="K186" s="99"/>
      <c r="L186" s="99"/>
      <c r="M186" s="99"/>
      <c r="N186" s="99"/>
      <c r="O186" s="99"/>
      <c r="P186" s="99"/>
      <c r="Q186" s="99"/>
      <c r="R186" s="99"/>
      <c r="S186" s="99"/>
      <c r="T186" s="99"/>
      <c r="U186" s="99"/>
      <c r="V186" s="99"/>
      <c r="W186" s="99"/>
      <c r="X186" s="99"/>
      <c r="Y186" s="99"/>
      <c r="Z186" s="66"/>
    </row>
    <row r="187" spans="1:26" ht="12.75" customHeight="1" x14ac:dyDescent="0.2">
      <c r="A187" s="118"/>
      <c r="B187" s="118"/>
      <c r="C187" s="99"/>
      <c r="D187" s="119"/>
      <c r="E187" s="99"/>
      <c r="F187" s="99"/>
      <c r="G187" s="99"/>
      <c r="H187" s="99"/>
      <c r="I187" s="99"/>
      <c r="J187" s="99"/>
      <c r="K187" s="99"/>
      <c r="L187" s="99"/>
      <c r="M187" s="99"/>
      <c r="N187" s="99"/>
      <c r="O187" s="99"/>
      <c r="P187" s="99"/>
      <c r="Q187" s="99"/>
      <c r="R187" s="99"/>
      <c r="S187" s="99"/>
      <c r="T187" s="99"/>
      <c r="U187" s="99"/>
      <c r="V187" s="99"/>
      <c r="W187" s="99"/>
      <c r="X187" s="99"/>
      <c r="Y187" s="99"/>
      <c r="Z187" s="66"/>
    </row>
    <row r="188" spans="1:26" ht="12.75" customHeight="1" x14ac:dyDescent="0.2">
      <c r="A188" s="118"/>
      <c r="B188" s="118"/>
      <c r="C188" s="99"/>
      <c r="D188" s="119"/>
      <c r="E188" s="99"/>
      <c r="F188" s="99"/>
      <c r="G188" s="99"/>
      <c r="H188" s="99"/>
      <c r="I188" s="99"/>
      <c r="J188" s="99"/>
      <c r="K188" s="99"/>
      <c r="L188" s="99"/>
      <c r="M188" s="99"/>
      <c r="N188" s="99"/>
      <c r="O188" s="99"/>
      <c r="P188" s="99"/>
      <c r="Q188" s="99"/>
      <c r="R188" s="99"/>
      <c r="S188" s="99"/>
      <c r="T188" s="99"/>
      <c r="U188" s="99"/>
      <c r="V188" s="99"/>
      <c r="W188" s="99"/>
      <c r="X188" s="99"/>
      <c r="Y188" s="99"/>
      <c r="Z188" s="66"/>
    </row>
    <row r="189" spans="1:26" ht="12.75" customHeight="1" x14ac:dyDescent="0.2">
      <c r="A189" s="118"/>
      <c r="B189" s="118"/>
      <c r="C189" s="99"/>
      <c r="D189" s="119"/>
      <c r="E189" s="99"/>
      <c r="F189" s="99"/>
      <c r="G189" s="99"/>
      <c r="H189" s="99"/>
      <c r="I189" s="99"/>
      <c r="J189" s="99"/>
      <c r="K189" s="99"/>
      <c r="L189" s="99"/>
      <c r="M189" s="99"/>
      <c r="N189" s="99"/>
      <c r="O189" s="99"/>
      <c r="P189" s="99"/>
      <c r="Q189" s="99"/>
      <c r="R189" s="99"/>
      <c r="S189" s="99"/>
      <c r="T189" s="99"/>
      <c r="U189" s="99"/>
      <c r="V189" s="99"/>
      <c r="W189" s="99"/>
      <c r="X189" s="99"/>
      <c r="Y189" s="99"/>
      <c r="Z189" s="66"/>
    </row>
    <row r="190" spans="1:26" ht="12.75" customHeight="1" x14ac:dyDescent="0.2">
      <c r="A190" s="118"/>
      <c r="B190" s="118"/>
      <c r="C190" s="99"/>
      <c r="D190" s="119"/>
      <c r="E190" s="99"/>
      <c r="F190" s="99"/>
      <c r="G190" s="99"/>
      <c r="H190" s="99"/>
      <c r="I190" s="99"/>
      <c r="J190" s="99"/>
      <c r="K190" s="99"/>
      <c r="L190" s="99"/>
      <c r="M190" s="99"/>
      <c r="N190" s="99"/>
      <c r="O190" s="99"/>
      <c r="P190" s="99"/>
      <c r="Q190" s="99"/>
      <c r="R190" s="99"/>
      <c r="S190" s="99"/>
      <c r="T190" s="99"/>
      <c r="U190" s="99"/>
      <c r="V190" s="99"/>
      <c r="W190" s="99"/>
      <c r="X190" s="99"/>
      <c r="Y190" s="99"/>
      <c r="Z190" s="66"/>
    </row>
    <row r="191" spans="1:26" ht="12.75" customHeight="1" x14ac:dyDescent="0.2">
      <c r="A191" s="118"/>
      <c r="B191" s="118"/>
      <c r="C191" s="99"/>
      <c r="D191" s="119"/>
      <c r="E191" s="99"/>
      <c r="F191" s="99"/>
      <c r="G191" s="99"/>
      <c r="H191" s="99"/>
      <c r="I191" s="99"/>
      <c r="J191" s="99"/>
      <c r="K191" s="99"/>
      <c r="L191" s="99"/>
      <c r="M191" s="99"/>
      <c r="N191" s="99"/>
      <c r="O191" s="99"/>
      <c r="P191" s="99"/>
      <c r="Q191" s="99"/>
      <c r="R191" s="99"/>
      <c r="S191" s="99"/>
      <c r="T191" s="99"/>
      <c r="U191" s="99"/>
      <c r="V191" s="99"/>
      <c r="W191" s="99"/>
      <c r="X191" s="99"/>
      <c r="Y191" s="99"/>
      <c r="Z191" s="66"/>
    </row>
    <row r="192" spans="1:26" ht="12.75" customHeight="1" x14ac:dyDescent="0.2">
      <c r="A192" s="118"/>
      <c r="B192" s="118"/>
      <c r="C192" s="99"/>
      <c r="D192" s="119"/>
      <c r="E192" s="99"/>
      <c r="F192" s="99"/>
      <c r="G192" s="99"/>
      <c r="H192" s="99"/>
      <c r="I192" s="99"/>
      <c r="J192" s="99"/>
      <c r="K192" s="99"/>
      <c r="L192" s="99"/>
      <c r="M192" s="99"/>
      <c r="N192" s="99"/>
      <c r="O192" s="99"/>
      <c r="P192" s="99"/>
      <c r="Q192" s="99"/>
      <c r="R192" s="99"/>
      <c r="S192" s="99"/>
      <c r="T192" s="99"/>
      <c r="U192" s="99"/>
      <c r="V192" s="99"/>
      <c r="W192" s="99"/>
      <c r="X192" s="99"/>
      <c r="Y192" s="99"/>
      <c r="Z192" s="66"/>
    </row>
    <row r="193" spans="1:26" ht="12.75" customHeight="1" x14ac:dyDescent="0.2">
      <c r="A193" s="118"/>
      <c r="B193" s="118"/>
      <c r="C193" s="99"/>
      <c r="D193" s="119"/>
      <c r="E193" s="99"/>
      <c r="F193" s="99"/>
      <c r="G193" s="99"/>
      <c r="H193" s="99"/>
      <c r="I193" s="99"/>
      <c r="J193" s="99"/>
      <c r="K193" s="99"/>
      <c r="L193" s="99"/>
      <c r="M193" s="99"/>
      <c r="N193" s="99"/>
      <c r="O193" s="99"/>
      <c r="P193" s="99"/>
      <c r="Q193" s="99"/>
      <c r="R193" s="99"/>
      <c r="S193" s="99"/>
      <c r="T193" s="99"/>
      <c r="U193" s="99"/>
      <c r="V193" s="99"/>
      <c r="W193" s="99"/>
      <c r="X193" s="99"/>
      <c r="Y193" s="99"/>
      <c r="Z193" s="66"/>
    </row>
    <row r="194" spans="1:26" ht="12.75" customHeight="1" x14ac:dyDescent="0.2">
      <c r="A194" s="118"/>
      <c r="B194" s="118"/>
      <c r="C194" s="99"/>
      <c r="D194" s="119"/>
      <c r="E194" s="99"/>
      <c r="F194" s="99"/>
      <c r="G194" s="99"/>
      <c r="H194" s="99"/>
      <c r="I194" s="99"/>
      <c r="J194" s="99"/>
      <c r="K194" s="99"/>
      <c r="L194" s="99"/>
      <c r="M194" s="99"/>
      <c r="N194" s="99"/>
      <c r="O194" s="99"/>
      <c r="P194" s="99"/>
      <c r="Q194" s="99"/>
      <c r="R194" s="99"/>
      <c r="S194" s="99"/>
      <c r="T194" s="99"/>
      <c r="U194" s="99"/>
      <c r="V194" s="99"/>
      <c r="W194" s="99"/>
      <c r="X194" s="99"/>
      <c r="Y194" s="99"/>
      <c r="Z194" s="66"/>
    </row>
    <row r="195" spans="1:26" ht="12.75" customHeight="1" x14ac:dyDescent="0.2">
      <c r="A195" s="118"/>
      <c r="B195" s="118"/>
      <c r="C195" s="99"/>
      <c r="D195" s="119"/>
      <c r="E195" s="99"/>
      <c r="F195" s="99"/>
      <c r="G195" s="99"/>
      <c r="H195" s="99"/>
      <c r="I195" s="99"/>
      <c r="J195" s="99"/>
      <c r="K195" s="99"/>
      <c r="L195" s="99"/>
      <c r="M195" s="99"/>
      <c r="N195" s="99"/>
      <c r="O195" s="99"/>
      <c r="P195" s="99"/>
      <c r="Q195" s="99"/>
      <c r="R195" s="99"/>
      <c r="S195" s="99"/>
      <c r="T195" s="99"/>
      <c r="U195" s="99"/>
      <c r="V195" s="99"/>
      <c r="W195" s="99"/>
      <c r="X195" s="99"/>
      <c r="Y195" s="99"/>
      <c r="Z195" s="66"/>
    </row>
    <row r="196" spans="1:26" ht="12.75" customHeight="1" x14ac:dyDescent="0.2">
      <c r="A196" s="118"/>
      <c r="B196" s="118"/>
      <c r="C196" s="99"/>
      <c r="D196" s="119"/>
      <c r="E196" s="99"/>
      <c r="F196" s="99"/>
      <c r="G196" s="99"/>
      <c r="H196" s="99"/>
      <c r="I196" s="99"/>
      <c r="J196" s="99"/>
      <c r="K196" s="99"/>
      <c r="L196" s="99"/>
      <c r="M196" s="99"/>
      <c r="N196" s="99"/>
      <c r="O196" s="99"/>
      <c r="P196" s="99"/>
      <c r="Q196" s="99"/>
      <c r="R196" s="99"/>
      <c r="S196" s="99"/>
      <c r="T196" s="99"/>
      <c r="U196" s="99"/>
      <c r="V196" s="99"/>
      <c r="W196" s="99"/>
      <c r="X196" s="99"/>
      <c r="Y196" s="99"/>
      <c r="Z196" s="66"/>
    </row>
    <row r="197" spans="1:26" ht="12.75" customHeight="1" x14ac:dyDescent="0.2">
      <c r="A197" s="118"/>
      <c r="B197" s="118"/>
      <c r="C197" s="99"/>
      <c r="D197" s="119"/>
      <c r="E197" s="99"/>
      <c r="F197" s="99"/>
      <c r="G197" s="99"/>
      <c r="H197" s="99"/>
      <c r="I197" s="99"/>
      <c r="J197" s="99"/>
      <c r="K197" s="99"/>
      <c r="L197" s="99"/>
      <c r="M197" s="99"/>
      <c r="N197" s="99"/>
      <c r="O197" s="99"/>
      <c r="P197" s="99"/>
      <c r="Q197" s="99"/>
      <c r="R197" s="99"/>
      <c r="S197" s="99"/>
      <c r="T197" s="99"/>
      <c r="U197" s="99"/>
      <c r="V197" s="99"/>
      <c r="W197" s="99"/>
      <c r="X197" s="99"/>
      <c r="Y197" s="99"/>
      <c r="Z197" s="66"/>
    </row>
    <row r="198" spans="1:26" ht="12.75" customHeight="1" x14ac:dyDescent="0.2">
      <c r="A198" s="118"/>
      <c r="B198" s="118"/>
      <c r="C198" s="99"/>
      <c r="D198" s="119"/>
      <c r="E198" s="99"/>
      <c r="F198" s="99"/>
      <c r="G198" s="99"/>
      <c r="H198" s="99"/>
      <c r="I198" s="99"/>
      <c r="J198" s="99"/>
      <c r="K198" s="99"/>
      <c r="L198" s="99"/>
      <c r="M198" s="99"/>
      <c r="N198" s="99"/>
      <c r="O198" s="99"/>
      <c r="P198" s="99"/>
      <c r="Q198" s="99"/>
      <c r="R198" s="99"/>
      <c r="S198" s="99"/>
      <c r="T198" s="99"/>
      <c r="U198" s="99"/>
      <c r="V198" s="99"/>
      <c r="W198" s="99"/>
      <c r="X198" s="99"/>
      <c r="Y198" s="99"/>
      <c r="Z198" s="66"/>
    </row>
    <row r="199" spans="1:26" ht="12.75" customHeight="1" x14ac:dyDescent="0.2">
      <c r="A199" s="118"/>
      <c r="B199" s="118"/>
      <c r="C199" s="99"/>
      <c r="D199" s="119"/>
      <c r="E199" s="99"/>
      <c r="F199" s="99"/>
      <c r="G199" s="99"/>
      <c r="H199" s="99"/>
      <c r="I199" s="99"/>
      <c r="J199" s="99"/>
      <c r="K199" s="99"/>
      <c r="L199" s="99"/>
      <c r="M199" s="99"/>
      <c r="N199" s="99"/>
      <c r="O199" s="99"/>
      <c r="P199" s="99"/>
      <c r="Q199" s="99"/>
      <c r="R199" s="99"/>
      <c r="S199" s="99"/>
      <c r="T199" s="99"/>
      <c r="U199" s="99"/>
      <c r="V199" s="99"/>
      <c r="W199" s="99"/>
      <c r="X199" s="99"/>
      <c r="Y199" s="99"/>
      <c r="Z199" s="66"/>
    </row>
    <row r="200" spans="1:26" ht="12.75" customHeight="1" x14ac:dyDescent="0.2"/>
    <row r="201" spans="1:26" ht="12.75" customHeight="1" x14ac:dyDescent="0.2"/>
    <row r="202" spans="1:26" ht="12.75" customHeight="1" x14ac:dyDescent="0.2"/>
    <row r="203" spans="1:26" ht="12.75" customHeight="1" x14ac:dyDescent="0.2"/>
    <row r="204" spans="1:26" ht="12.75" customHeight="1" x14ac:dyDescent="0.2"/>
    <row r="205" spans="1:26" ht="12.75" customHeight="1" x14ac:dyDescent="0.2"/>
    <row r="206" spans="1:26" ht="12.75" customHeight="1" x14ac:dyDescent="0.2"/>
    <row r="207" spans="1:26" ht="12.75" customHeight="1" x14ac:dyDescent="0.2"/>
    <row r="208" spans="1:26"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sheetData>
  <mergeCells count="20">
    <mergeCell ref="C39:F39"/>
    <mergeCell ref="C40:G40"/>
    <mergeCell ref="C44:F44"/>
    <mergeCell ref="C45:G45"/>
    <mergeCell ref="C49:F49"/>
    <mergeCell ref="C23:G23"/>
    <mergeCell ref="C27:F27"/>
    <mergeCell ref="C28:G28"/>
    <mergeCell ref="C33:G33"/>
    <mergeCell ref="C32:F32"/>
    <mergeCell ref="C9:F9"/>
    <mergeCell ref="C10:G10"/>
    <mergeCell ref="C17:F17"/>
    <mergeCell ref="C18:G18"/>
    <mergeCell ref="C22:F22"/>
    <mergeCell ref="A1:G1"/>
    <mergeCell ref="C2:D2"/>
    <mergeCell ref="F2:G2"/>
    <mergeCell ref="C3:G3"/>
    <mergeCell ref="C4:G4"/>
  </mergeCells>
  <pageMargins left="0.70866141732283472" right="0.70866141732283472" top="0.74803149606299213" bottom="0.74803149606299213" header="0" footer="0"/>
  <pageSetup paperSize="9" scale="43" fitToHeight="0" orientation="landscape" r:id="rId1"/>
  <headerFooter>
    <oddFooter>&amp;RPÁGINA &amp;P DE</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pageSetUpPr fitToPage="1"/>
  </sheetPr>
  <dimension ref="A1:Z625"/>
  <sheetViews>
    <sheetView showGridLines="0" topLeftCell="A52" workbookViewId="0">
      <selection activeCell="A52" sqref="A52:G77"/>
    </sheetView>
  </sheetViews>
  <sheetFormatPr defaultColWidth="12.5703125" defaultRowHeight="15" customHeight="1" outlineLevelRow="1" x14ac:dyDescent="0.2"/>
  <cols>
    <col min="1" max="2" width="13.7109375" customWidth="1"/>
    <col min="3" max="3" width="77.42578125" customWidth="1"/>
    <col min="4" max="4" width="8.7109375" customWidth="1"/>
    <col min="5" max="6" width="13.7109375" customWidth="1"/>
    <col min="7" max="7" width="15.140625" customWidth="1"/>
    <col min="8" max="26" width="13.7109375" customWidth="1"/>
  </cols>
  <sheetData>
    <row r="1" spans="1:26" ht="19.5" customHeight="1" x14ac:dyDescent="0.2">
      <c r="A1" s="396" t="s">
        <v>131</v>
      </c>
      <c r="B1" s="384"/>
      <c r="C1" s="384"/>
      <c r="D1" s="384"/>
      <c r="E1" s="384"/>
      <c r="F1" s="384"/>
      <c r="G1" s="385"/>
      <c r="H1" s="27"/>
      <c r="I1" s="28"/>
      <c r="J1" s="28"/>
      <c r="K1" s="28"/>
      <c r="L1" s="28"/>
      <c r="M1" s="28"/>
      <c r="N1" s="28"/>
      <c r="O1" s="28"/>
      <c r="P1" s="28"/>
      <c r="Q1" s="28"/>
      <c r="R1" s="28"/>
      <c r="S1" s="28"/>
      <c r="T1" s="28"/>
      <c r="U1" s="28"/>
      <c r="V1" s="28"/>
      <c r="W1" s="28"/>
      <c r="X1" s="28"/>
      <c r="Y1" s="28"/>
      <c r="Z1" s="28"/>
    </row>
    <row r="2" spans="1:26" ht="14.25" customHeight="1" x14ac:dyDescent="0.2">
      <c r="A2" s="29"/>
      <c r="B2" s="30"/>
      <c r="C2" s="397" t="str">
        <f>Resumo!$A$5</f>
        <v>DATA-BASE: SINAPI 05/2024, SABESP 05/2024 ( L.S.: 88,52% | B.D.I.: 26,98%),  Ata de Registro nº84/2024, cotação de mercado</v>
      </c>
      <c r="D2" s="372"/>
      <c r="E2" s="28"/>
      <c r="F2" s="398"/>
      <c r="G2" s="387"/>
      <c r="H2" s="28"/>
      <c r="I2" s="31"/>
      <c r="J2" s="28"/>
      <c r="K2" s="28"/>
      <c r="L2" s="28"/>
      <c r="M2" s="28"/>
      <c r="N2" s="28"/>
      <c r="O2" s="28"/>
      <c r="P2" s="28"/>
      <c r="Q2" s="28"/>
      <c r="R2" s="28"/>
      <c r="S2" s="28"/>
      <c r="T2" s="28"/>
      <c r="U2" s="28"/>
      <c r="V2" s="28"/>
      <c r="W2" s="28"/>
      <c r="X2" s="28"/>
      <c r="Y2" s="28"/>
      <c r="Z2" s="28"/>
    </row>
    <row r="3" spans="1:26" ht="26.25" customHeight="1" x14ac:dyDescent="0.2">
      <c r="A3" s="32" t="s">
        <v>275</v>
      </c>
      <c r="B3" s="33"/>
      <c r="C3" s="470" t="str">
        <f>"CONSERTO EM REDES DE PEAD - RUA PAVIMENTADA - CONFORME COMPOSIÇÃO (L:"&amp;D4&amp;"M OU "&amp;D5&amp;"M/C:"&amp;D6&amp;"M/P:"&amp;D7&amp;"M/B:"&amp;D8&amp;"M/Ca:"&amp;D9&amp;"M) - MEDIANTE A AUTORIZAÇÃO DA FISCALIZAÇÃO TROCA DE ATÉ 6M"</f>
        <v>CONSERTO EM REDES DE PEAD - RUA PAVIMENTADA - CONFORME COMPOSIÇÃO (L:0,8M OU 1M/C:1M/P:1,25M/B:0,1M/Ca:0,05M) - MEDIANTE A AUTORIZAÇÃO DA FISCALIZAÇÃO TROCA DE ATÉ 6M</v>
      </c>
      <c r="D3" s="471"/>
      <c r="E3" s="471"/>
      <c r="F3" s="471"/>
      <c r="G3" s="472"/>
      <c r="H3" s="34"/>
      <c r="I3" s="34"/>
      <c r="J3" s="34"/>
      <c r="K3" s="34"/>
      <c r="L3" s="34"/>
      <c r="M3" s="34"/>
      <c r="N3" s="34"/>
      <c r="O3" s="34"/>
      <c r="P3" s="34"/>
      <c r="Q3" s="34"/>
      <c r="R3" s="34"/>
      <c r="S3" s="34"/>
      <c r="T3" s="34"/>
      <c r="U3" s="34"/>
      <c r="V3" s="34"/>
      <c r="W3" s="34"/>
      <c r="X3" s="34"/>
      <c r="Y3" s="34"/>
      <c r="Z3" s="28"/>
    </row>
    <row r="4" spans="1:26" ht="11.25" customHeight="1" outlineLevel="1" x14ac:dyDescent="0.2">
      <c r="A4" s="402" t="s">
        <v>133</v>
      </c>
      <c r="B4" s="403"/>
      <c r="C4" s="404"/>
      <c r="D4" s="35">
        <v>0.8</v>
      </c>
      <c r="E4" s="342">
        <f>ROUND(I4*(1-$I$2+0.02),2)</f>
        <v>0</v>
      </c>
      <c r="F4" s="37">
        <v>0.3</v>
      </c>
      <c r="G4" s="38" t="s">
        <v>134</v>
      </c>
      <c r="H4" s="39"/>
      <c r="I4" s="39"/>
      <c r="J4" s="39"/>
      <c r="K4" s="39"/>
      <c r="L4" s="39"/>
      <c r="M4" s="39"/>
      <c r="N4" s="39"/>
      <c r="O4" s="39"/>
      <c r="P4" s="39"/>
      <c r="Q4" s="39"/>
      <c r="R4" s="39"/>
      <c r="S4" s="39"/>
      <c r="T4" s="39"/>
      <c r="U4" s="39"/>
      <c r="V4" s="39"/>
      <c r="W4" s="39"/>
      <c r="X4" s="39"/>
      <c r="Y4" s="39"/>
      <c r="Z4" s="28"/>
    </row>
    <row r="5" spans="1:26" ht="11.25" customHeight="1" outlineLevel="1" x14ac:dyDescent="0.2">
      <c r="A5" s="405" t="s">
        <v>135</v>
      </c>
      <c r="B5" s="406"/>
      <c r="C5" s="407"/>
      <c r="D5" s="35">
        <v>1</v>
      </c>
      <c r="E5" s="343"/>
      <c r="F5" s="41"/>
      <c r="G5" s="38"/>
      <c r="H5" s="39"/>
      <c r="I5" s="39"/>
      <c r="J5" s="39"/>
      <c r="K5" s="39"/>
      <c r="L5" s="39"/>
      <c r="M5" s="39"/>
      <c r="N5" s="39"/>
      <c r="O5" s="39"/>
      <c r="P5" s="39"/>
      <c r="Q5" s="39"/>
      <c r="R5" s="39"/>
      <c r="S5" s="39"/>
      <c r="T5" s="39"/>
      <c r="U5" s="39"/>
      <c r="V5" s="39"/>
      <c r="W5" s="39"/>
      <c r="X5" s="39"/>
      <c r="Y5" s="39"/>
      <c r="Z5" s="28"/>
    </row>
    <row r="6" spans="1:26" ht="11.25" customHeight="1" outlineLevel="1" x14ac:dyDescent="0.2">
      <c r="A6" s="405" t="s">
        <v>136</v>
      </c>
      <c r="B6" s="406"/>
      <c r="C6" s="407"/>
      <c r="D6" s="35">
        <v>1</v>
      </c>
      <c r="E6" s="344">
        <f>ROUND(I6*(1-$I$2),2)-0.01</f>
        <v>-0.01</v>
      </c>
      <c r="F6" s="37">
        <v>0.8</v>
      </c>
      <c r="G6" s="38" t="s">
        <v>137</v>
      </c>
      <c r="H6" s="39"/>
      <c r="I6" s="39"/>
      <c r="J6" s="39"/>
      <c r="K6" s="39"/>
      <c r="L6" s="39"/>
      <c r="M6" s="39"/>
      <c r="N6" s="39"/>
      <c r="O6" s="39"/>
      <c r="P6" s="39"/>
      <c r="Q6" s="39"/>
      <c r="R6" s="39"/>
      <c r="S6" s="39"/>
      <c r="T6" s="39"/>
      <c r="U6" s="39"/>
      <c r="V6" s="39"/>
      <c r="W6" s="39"/>
      <c r="X6" s="39"/>
      <c r="Y6" s="39"/>
      <c r="Z6" s="28"/>
    </row>
    <row r="7" spans="1:26" ht="11.25" customHeight="1" outlineLevel="1" x14ac:dyDescent="0.2">
      <c r="A7" s="405" t="s">
        <v>138</v>
      </c>
      <c r="B7" s="406"/>
      <c r="C7" s="407"/>
      <c r="D7" s="35">
        <v>1.25</v>
      </c>
      <c r="E7" s="344">
        <f>ROUND(I7*(1-$I$2+0.02),2)</f>
        <v>0</v>
      </c>
      <c r="F7" s="37">
        <v>1.2</v>
      </c>
      <c r="G7" s="38" t="s">
        <v>139</v>
      </c>
      <c r="H7" s="39"/>
      <c r="I7" s="39"/>
      <c r="J7" s="39"/>
      <c r="K7" s="39"/>
      <c r="L7" s="39"/>
      <c r="M7" s="39"/>
      <c r="N7" s="39"/>
      <c r="O7" s="39"/>
      <c r="P7" s="39"/>
      <c r="Q7" s="39"/>
      <c r="R7" s="39"/>
      <c r="S7" s="39"/>
      <c r="T7" s="39"/>
      <c r="U7" s="39"/>
      <c r="V7" s="39"/>
      <c r="W7" s="39"/>
      <c r="X7" s="39"/>
      <c r="Y7" s="39"/>
      <c r="Z7" s="28"/>
    </row>
    <row r="8" spans="1:26" ht="11.25" customHeight="1" outlineLevel="1" x14ac:dyDescent="0.2">
      <c r="A8" s="405" t="s">
        <v>140</v>
      </c>
      <c r="B8" s="406"/>
      <c r="C8" s="407"/>
      <c r="D8" s="35">
        <v>0.1</v>
      </c>
      <c r="E8" s="39" t="s">
        <v>20</v>
      </c>
      <c r="F8" s="37">
        <v>1.5</v>
      </c>
      <c r="G8" s="38" t="s">
        <v>141</v>
      </c>
      <c r="H8" s="39"/>
      <c r="I8" s="39"/>
      <c r="J8" s="39"/>
      <c r="K8" s="39"/>
      <c r="L8" s="39"/>
      <c r="M8" s="39"/>
      <c r="N8" s="39"/>
      <c r="O8" s="39"/>
      <c r="P8" s="39"/>
      <c r="Q8" s="39"/>
      <c r="R8" s="39"/>
      <c r="S8" s="39"/>
      <c r="T8" s="39"/>
      <c r="U8" s="39"/>
      <c r="V8" s="39"/>
      <c r="W8" s="39"/>
      <c r="X8" s="39"/>
      <c r="Y8" s="39"/>
      <c r="Z8" s="28"/>
    </row>
    <row r="9" spans="1:26" ht="11.25" customHeight="1" outlineLevel="1" x14ac:dyDescent="0.2">
      <c r="A9" s="412" t="s">
        <v>142</v>
      </c>
      <c r="B9" s="413"/>
      <c r="C9" s="414"/>
      <c r="D9" s="35">
        <v>0.05</v>
      </c>
      <c r="E9" s="42" t="s">
        <v>20</v>
      </c>
      <c r="F9" s="37">
        <v>2.4</v>
      </c>
      <c r="G9" s="38" t="s">
        <v>143</v>
      </c>
      <c r="H9" s="39"/>
      <c r="I9" s="39"/>
      <c r="J9" s="39"/>
      <c r="K9" s="39"/>
      <c r="L9" s="39"/>
      <c r="M9" s="39"/>
      <c r="N9" s="39"/>
      <c r="O9" s="39"/>
      <c r="P9" s="39"/>
      <c r="Q9" s="39"/>
      <c r="R9" s="39"/>
      <c r="S9" s="39"/>
      <c r="T9" s="39"/>
      <c r="U9" s="39"/>
      <c r="V9" s="39"/>
      <c r="W9" s="39"/>
      <c r="X9" s="39"/>
      <c r="Y9" s="39"/>
      <c r="Z9" s="28"/>
    </row>
    <row r="10" spans="1:26" ht="11.25" customHeight="1" x14ac:dyDescent="0.2">
      <c r="A10" s="32" t="str">
        <f>$A$3</f>
        <v>3.4.</v>
      </c>
      <c r="B10" s="43" t="s">
        <v>144</v>
      </c>
      <c r="C10" s="415" t="s">
        <v>276</v>
      </c>
      <c r="D10" s="400"/>
      <c r="E10" s="400"/>
      <c r="F10" s="400"/>
      <c r="G10" s="401"/>
      <c r="H10" s="34"/>
      <c r="I10" s="34"/>
      <c r="J10" s="34"/>
      <c r="K10" s="34"/>
      <c r="L10" s="34"/>
      <c r="M10" s="34"/>
      <c r="N10" s="34"/>
      <c r="O10" s="34"/>
      <c r="P10" s="34"/>
      <c r="Q10" s="34"/>
      <c r="R10" s="34"/>
      <c r="S10" s="34"/>
      <c r="T10" s="34"/>
      <c r="U10" s="34"/>
      <c r="V10" s="34"/>
      <c r="W10" s="34"/>
      <c r="X10" s="34"/>
      <c r="Y10" s="34"/>
      <c r="Z10" s="28"/>
    </row>
    <row r="11" spans="1:26" ht="11.25" customHeight="1" outlineLevel="1" x14ac:dyDescent="0.2">
      <c r="A11" s="44" t="s">
        <v>1</v>
      </c>
      <c r="B11" s="6" t="s">
        <v>2</v>
      </c>
      <c r="C11" s="45" t="s">
        <v>3</v>
      </c>
      <c r="D11" s="46" t="s">
        <v>4</v>
      </c>
      <c r="E11" s="46" t="s">
        <v>146</v>
      </c>
      <c r="F11" s="47" t="s">
        <v>7</v>
      </c>
      <c r="G11" s="8" t="s">
        <v>147</v>
      </c>
      <c r="H11" s="34"/>
      <c r="I11" s="34"/>
      <c r="J11" s="34"/>
      <c r="K11" s="34"/>
      <c r="L11" s="34"/>
      <c r="M11" s="34"/>
      <c r="N11" s="34"/>
      <c r="O11" s="34"/>
      <c r="P11" s="34"/>
      <c r="Q11" s="34"/>
      <c r="R11" s="34"/>
      <c r="S11" s="34"/>
      <c r="T11" s="34"/>
      <c r="U11" s="34"/>
      <c r="V11" s="34"/>
      <c r="W11" s="34"/>
      <c r="X11" s="34"/>
      <c r="Y11" s="34"/>
      <c r="Z11" s="28"/>
    </row>
    <row r="12" spans="1:26" ht="11.25" customHeight="1" outlineLevel="1" x14ac:dyDescent="0.2">
      <c r="A12" s="48">
        <v>1</v>
      </c>
      <c r="B12" s="49"/>
      <c r="C12" s="50" t="s">
        <v>148</v>
      </c>
      <c r="D12" s="51"/>
      <c r="E12" s="52"/>
      <c r="F12" s="53"/>
      <c r="G12" s="53"/>
      <c r="H12" s="34"/>
      <c r="I12" s="34"/>
      <c r="J12" s="34"/>
      <c r="K12" s="34"/>
      <c r="L12" s="34"/>
      <c r="M12" s="34"/>
      <c r="N12" s="34"/>
      <c r="O12" s="34"/>
      <c r="P12" s="34"/>
      <c r="Q12" s="34"/>
      <c r="R12" s="34"/>
      <c r="S12" s="34"/>
      <c r="T12" s="34"/>
      <c r="U12" s="34"/>
      <c r="V12" s="34"/>
      <c r="W12" s="34"/>
      <c r="X12" s="34"/>
      <c r="Y12" s="34"/>
      <c r="Z12" s="28"/>
    </row>
    <row r="13" spans="1:26" ht="11.25" customHeight="1" outlineLevel="1" x14ac:dyDescent="0.2">
      <c r="A13" s="54">
        <v>70020004</v>
      </c>
      <c r="B13" s="55" t="str">
        <f>VLOOKUP(A13,Preco.Unitario!$A$4:$G$104,2,FALSE)</f>
        <v>SABESP</v>
      </c>
      <c r="C13" s="56" t="str">
        <f>VLOOKUP(A13,Preco.Unitario!$A$4:$G$104,3,FALSE)</f>
        <v xml:space="preserve">SINALIZAÇÃO DE TRÁFEGO </v>
      </c>
      <c r="D13" s="57" t="str">
        <f>VLOOKUP(A13,Preco.Unitario!$A$4:$G$104,4,FALSE)</f>
        <v>m</v>
      </c>
      <c r="E13" s="58">
        <f>ROUNDUP(($D$4+0.2)*2+($D$6+0.2)*2,2)</f>
        <v>4.4000000000000004</v>
      </c>
      <c r="F13" s="53">
        <f>VLOOKUP(A13,Preco.Unitario!$A$4:$G$104,7,FALSE)</f>
        <v>0</v>
      </c>
      <c r="G13" s="53">
        <f>E13*F13</f>
        <v>0</v>
      </c>
      <c r="H13" s="34"/>
      <c r="I13" s="34"/>
      <c r="J13" s="34"/>
      <c r="K13" s="34"/>
      <c r="L13" s="34"/>
      <c r="M13" s="34"/>
      <c r="N13" s="34"/>
      <c r="O13" s="34"/>
      <c r="P13" s="34"/>
      <c r="Q13" s="34"/>
      <c r="R13" s="34"/>
      <c r="S13" s="34"/>
      <c r="T13" s="34"/>
      <c r="U13" s="34"/>
      <c r="V13" s="34"/>
      <c r="W13" s="34"/>
      <c r="X13" s="34"/>
      <c r="Y13" s="34"/>
      <c r="Z13" s="28"/>
    </row>
    <row r="14" spans="1:26" ht="11.25" customHeight="1" outlineLevel="1" x14ac:dyDescent="0.2">
      <c r="A14" s="86">
        <v>2</v>
      </c>
      <c r="B14" s="86"/>
      <c r="C14" s="59" t="s">
        <v>149</v>
      </c>
      <c r="D14" s="87"/>
      <c r="E14" s="88"/>
      <c r="F14" s="89"/>
      <c r="G14" s="89"/>
      <c r="H14" s="34"/>
      <c r="I14" s="34"/>
      <c r="J14" s="34"/>
      <c r="K14" s="34"/>
      <c r="L14" s="34"/>
      <c r="M14" s="34"/>
      <c r="N14" s="34"/>
      <c r="O14" s="34"/>
      <c r="P14" s="34"/>
      <c r="Q14" s="34"/>
      <c r="R14" s="34"/>
      <c r="S14" s="34"/>
      <c r="T14" s="34"/>
      <c r="U14" s="34"/>
      <c r="V14" s="34"/>
      <c r="W14" s="34"/>
      <c r="X14" s="34"/>
      <c r="Y14" s="34"/>
      <c r="Z14" s="28"/>
    </row>
    <row r="15" spans="1:26" ht="11.25" customHeight="1" outlineLevel="1" x14ac:dyDescent="0.2">
      <c r="A15" s="60">
        <v>70030042</v>
      </c>
      <c r="B15" s="61" t="str">
        <f>VLOOKUP(A15,Preco.Unitario!$A$4:$G$104,2,FALSE)</f>
        <v>SABESP</v>
      </c>
      <c r="C15" s="56" t="str">
        <f>VLOOKUP(A15,Preco.Unitario!$A$4:$G$104,3,FALSE)</f>
        <v>ESCAVAÇÃO MECANIZADA DE ÁREA EM SOLO NÃO ROCHOSO</v>
      </c>
      <c r="D15" s="62" t="str">
        <f>VLOOKUP(A15,Preco.Unitario!$A$4:$G$104,4,FALSE)</f>
        <v>m³</v>
      </c>
      <c r="E15" s="63">
        <f>$D$5*$D$6*$D$7</f>
        <v>1.25</v>
      </c>
      <c r="F15" s="64">
        <f>VLOOKUP(A15,Preco.Unitario!$A$4:$G$104,7,FALSE)</f>
        <v>0</v>
      </c>
      <c r="G15" s="64">
        <f t="shared" ref="G15:G19" si="0">E15*F15</f>
        <v>0</v>
      </c>
      <c r="H15" s="34"/>
      <c r="I15" s="34"/>
      <c r="J15" s="34"/>
      <c r="K15" s="34"/>
      <c r="L15" s="34"/>
      <c r="M15" s="34"/>
      <c r="N15" s="34"/>
      <c r="O15" s="34"/>
      <c r="P15" s="34"/>
      <c r="Q15" s="34"/>
      <c r="R15" s="34"/>
      <c r="S15" s="34"/>
      <c r="T15" s="34"/>
      <c r="U15" s="34"/>
      <c r="V15" s="34"/>
      <c r="W15" s="34"/>
      <c r="X15" s="34"/>
      <c r="Y15" s="34"/>
      <c r="Z15" s="28"/>
    </row>
    <row r="16" spans="1:26" ht="11.25" customHeight="1" outlineLevel="1" x14ac:dyDescent="0.2">
      <c r="A16" s="60">
        <v>70030090</v>
      </c>
      <c r="B16" s="61" t="str">
        <f>VLOOKUP(A16,Preco.Unitario!$A$4:$G$104,2,FALSE)</f>
        <v>SABESP</v>
      </c>
      <c r="C16" s="56" t="str">
        <f>VLOOKUP(A16,Preco.Unitario!$A$4:$G$104,3,FALSE)</f>
        <v>CARGA E DESCARGA - SOLO (A)</v>
      </c>
      <c r="D16" s="62" t="str">
        <f>VLOOKUP(A16,Preco.Unitario!$A$4:$G$104,4,FALSE)</f>
        <v>m³</v>
      </c>
      <c r="E16" s="63">
        <f>E15</f>
        <v>1.25</v>
      </c>
      <c r="F16" s="64">
        <f>VLOOKUP(A16,Preco.Unitario!$A$4:$G$104,7,FALSE)</f>
        <v>0</v>
      </c>
      <c r="G16" s="64">
        <f t="shared" si="0"/>
        <v>0</v>
      </c>
      <c r="H16" s="34"/>
      <c r="I16" s="34"/>
      <c r="J16" s="34"/>
      <c r="K16" s="34"/>
      <c r="L16" s="34"/>
      <c r="M16" s="34"/>
      <c r="N16" s="34"/>
      <c r="O16" s="34"/>
      <c r="P16" s="34"/>
      <c r="Q16" s="34"/>
      <c r="R16" s="34"/>
      <c r="S16" s="34"/>
      <c r="T16" s="34"/>
      <c r="U16" s="34"/>
      <c r="V16" s="34"/>
      <c r="W16" s="34"/>
      <c r="X16" s="34"/>
      <c r="Y16" s="34"/>
      <c r="Z16" s="28"/>
    </row>
    <row r="17" spans="1:26" ht="11.25" customHeight="1" outlineLevel="1" x14ac:dyDescent="0.2">
      <c r="A17" s="60">
        <v>70030091</v>
      </c>
      <c r="B17" s="61" t="str">
        <f>VLOOKUP(A17,Preco.Unitario!$A$4:$G$104,2,FALSE)</f>
        <v>SABESP</v>
      </c>
      <c r="C17" s="56" t="str">
        <f>VLOOKUP(A17,Preco.Unitario!$A$4:$G$104,3,FALSE)</f>
        <v>TRANSPORTE DE MATERIAL ESCAVADO - SOLO (A)  - PERCURSO DE 10KM</v>
      </c>
      <c r="D17" s="62" t="str">
        <f>VLOOKUP(A17,Preco.Unitario!$A$4:$G$104,4,FALSE)</f>
        <v>m³Q</v>
      </c>
      <c r="E17" s="63">
        <f>E15*10</f>
        <v>12.5</v>
      </c>
      <c r="F17" s="64">
        <f>VLOOKUP(A17,Preco.Unitario!$A$4:$G$104,7,FALSE)</f>
        <v>0</v>
      </c>
      <c r="G17" s="64">
        <f t="shared" si="0"/>
        <v>0</v>
      </c>
      <c r="H17" s="34"/>
      <c r="I17" s="34"/>
      <c r="J17" s="34"/>
      <c r="K17" s="34"/>
      <c r="L17" s="34"/>
      <c r="M17" s="34"/>
      <c r="N17" s="34"/>
      <c r="O17" s="34"/>
      <c r="P17" s="34"/>
      <c r="Q17" s="34"/>
      <c r="R17" s="34"/>
      <c r="S17" s="34"/>
      <c r="T17" s="34"/>
      <c r="U17" s="34"/>
      <c r="V17" s="34"/>
      <c r="W17" s="34"/>
      <c r="X17" s="34"/>
      <c r="Y17" s="34"/>
      <c r="Z17" s="28"/>
    </row>
    <row r="18" spans="1:26" ht="11.25" customHeight="1" outlineLevel="1" x14ac:dyDescent="0.2">
      <c r="A18" s="60">
        <v>70030031</v>
      </c>
      <c r="B18" s="61" t="str">
        <f>VLOOKUP(A18,Preco.Unitario!$A$4:$G$104,2,FALSE)</f>
        <v>SABESP</v>
      </c>
      <c r="C18" s="56" t="str">
        <f>VLOOKUP(A18,Preco.Unitario!$A$4:$G$104,3,FALSE)</f>
        <v>ATERRO DE VALAS, POÇOS E CAVAS COMPACTADO MECANICAMENTE, SEM CONTROLE DO G.C. (C)</v>
      </c>
      <c r="D18" s="62" t="str">
        <f>VLOOKUP(A18,Preco.Unitario!$A$4:$G$104,4,FALSE)</f>
        <v>m³</v>
      </c>
      <c r="E18" s="63">
        <f>E15</f>
        <v>1.25</v>
      </c>
      <c r="F18" s="64">
        <f>VLOOKUP(A18,Preco.Unitario!$A$4:$G$104,7,FALSE)</f>
        <v>0</v>
      </c>
      <c r="G18" s="64">
        <f t="shared" si="0"/>
        <v>0</v>
      </c>
      <c r="H18" s="34"/>
      <c r="I18" s="34"/>
      <c r="J18" s="34"/>
      <c r="K18" s="34"/>
      <c r="L18" s="34"/>
      <c r="M18" s="34"/>
      <c r="N18" s="34"/>
      <c r="O18" s="34"/>
      <c r="P18" s="34"/>
      <c r="Q18" s="34"/>
      <c r="R18" s="34"/>
      <c r="S18" s="34"/>
      <c r="T18" s="34"/>
      <c r="U18" s="34"/>
      <c r="V18" s="34"/>
      <c r="W18" s="34"/>
      <c r="X18" s="34"/>
      <c r="Y18" s="34"/>
      <c r="Z18" s="28"/>
    </row>
    <row r="19" spans="1:26" ht="11.25" customHeight="1" outlineLevel="1" x14ac:dyDescent="0.2">
      <c r="A19" s="60">
        <v>70030044</v>
      </c>
      <c r="B19" s="61" t="str">
        <f>VLOOKUP(A19,Preco.Unitario!$A$4:$G$104,2,FALSE)</f>
        <v>SABESP</v>
      </c>
      <c r="C19" s="67" t="str">
        <f>VLOOKUP(A19,Preco.Unitario!$A$4:$G$104,3,FALSE)</f>
        <v>ESCAVAÇÃO EM JAZIDA DE SOLO</v>
      </c>
      <c r="D19" s="62" t="str">
        <f>VLOOKUP(A19,Preco.Unitario!$A$4:$G$104,4,FALSE)</f>
        <v>m³</v>
      </c>
      <c r="E19" s="63">
        <f>E15</f>
        <v>1.25</v>
      </c>
      <c r="F19" s="64">
        <f>VLOOKUP(A19,Preco.Unitario!$A$4:$G$104,7,FALSE)</f>
        <v>0</v>
      </c>
      <c r="G19" s="64">
        <f t="shared" si="0"/>
        <v>0</v>
      </c>
      <c r="H19" s="34"/>
      <c r="I19" s="34"/>
      <c r="J19" s="34"/>
      <c r="K19" s="34"/>
      <c r="L19" s="34"/>
      <c r="M19" s="34"/>
      <c r="N19" s="34"/>
      <c r="O19" s="34"/>
      <c r="P19" s="34"/>
      <c r="Q19" s="34"/>
      <c r="R19" s="34"/>
      <c r="S19" s="34"/>
      <c r="T19" s="34"/>
      <c r="U19" s="34"/>
      <c r="V19" s="34"/>
      <c r="W19" s="34"/>
      <c r="X19" s="34"/>
      <c r="Y19" s="34"/>
      <c r="Z19" s="28"/>
    </row>
    <row r="20" spans="1:26" ht="11.25" customHeight="1" outlineLevel="1" x14ac:dyDescent="0.2">
      <c r="A20" s="48">
        <v>3</v>
      </c>
      <c r="B20" s="68"/>
      <c r="C20" s="59" t="s">
        <v>150</v>
      </c>
      <c r="D20" s="69"/>
      <c r="E20" s="70"/>
      <c r="F20" s="71"/>
      <c r="G20" s="71"/>
      <c r="H20" s="34"/>
      <c r="I20" s="34"/>
      <c r="J20" s="34"/>
      <c r="K20" s="34"/>
      <c r="L20" s="34"/>
      <c r="M20" s="34"/>
      <c r="N20" s="34"/>
      <c r="O20" s="34"/>
      <c r="P20" s="34"/>
      <c r="Q20" s="34"/>
      <c r="R20" s="34"/>
      <c r="S20" s="34"/>
      <c r="T20" s="34"/>
      <c r="U20" s="34"/>
      <c r="V20" s="34"/>
      <c r="W20" s="34"/>
      <c r="X20" s="34"/>
      <c r="Y20" s="34"/>
      <c r="Z20" s="28"/>
    </row>
    <row r="21" spans="1:26" ht="11.25" customHeight="1" outlineLevel="1" x14ac:dyDescent="0.2">
      <c r="A21" s="73" t="s">
        <v>125</v>
      </c>
      <c r="B21" s="68" t="str">
        <f>VLOOKUP(A21,Preco.Unitario!$A$4:$G$104,2,FALSE)</f>
        <v>SABESP INSUMO</v>
      </c>
      <c r="C21" s="20" t="str">
        <f>VLOOKUP(A21,Preco.Unitario!$A$4:$G$104,3,FALSE)</f>
        <v>ENCANADOR</v>
      </c>
      <c r="D21" s="69" t="str">
        <f>VLOOKUP(A21,Preco.Unitario!$A$4:$G$104,4,FALSE)</f>
        <v>H</v>
      </c>
      <c r="E21" s="74">
        <f>F4</f>
        <v>0.3</v>
      </c>
      <c r="F21" s="71">
        <f>VLOOKUP(A21,Preco.Unitario!$A$4:$G$104,7,FALSE)</f>
        <v>0</v>
      </c>
      <c r="G21" s="71">
        <f t="shared" ref="G21:G25" si="1">E21*F21</f>
        <v>0</v>
      </c>
      <c r="H21" s="34"/>
      <c r="I21" s="34"/>
      <c r="J21" s="34"/>
      <c r="K21" s="34"/>
      <c r="L21" s="34"/>
      <c r="M21" s="34"/>
      <c r="N21" s="34"/>
      <c r="O21" s="34"/>
      <c r="P21" s="34"/>
      <c r="Q21" s="34"/>
      <c r="R21" s="34"/>
      <c r="S21" s="34"/>
      <c r="T21" s="34"/>
      <c r="U21" s="34"/>
      <c r="V21" s="34"/>
      <c r="W21" s="34"/>
      <c r="X21" s="34"/>
      <c r="Y21" s="34"/>
      <c r="Z21" s="28"/>
    </row>
    <row r="22" spans="1:26" ht="11.25" customHeight="1" outlineLevel="1" x14ac:dyDescent="0.2">
      <c r="A22" s="73" t="s">
        <v>123</v>
      </c>
      <c r="B22" s="68" t="str">
        <f>VLOOKUP(A22,Preco.Unitario!$A$4:$G$104,2,FALSE)</f>
        <v>SABESP INSUMO</v>
      </c>
      <c r="C22" s="20" t="str">
        <f>VLOOKUP(A22,Preco.Unitario!$A$4:$G$104,3,FALSE)</f>
        <v>AJUDANTE</v>
      </c>
      <c r="D22" s="69" t="str">
        <f>VLOOKUP(A22,Preco.Unitario!$A$4:$G$104,4,FALSE)</f>
        <v>H</v>
      </c>
      <c r="E22" s="74">
        <f>E21</f>
        <v>0.3</v>
      </c>
      <c r="F22" s="71">
        <f>VLOOKUP(A22,Preco.Unitario!$A$4:$G$104,7,FALSE)</f>
        <v>0</v>
      </c>
      <c r="G22" s="71">
        <f t="shared" si="1"/>
        <v>0</v>
      </c>
      <c r="H22" s="39"/>
      <c r="I22" s="39"/>
      <c r="J22" s="39"/>
      <c r="K22" s="39"/>
      <c r="L22" s="39"/>
      <c r="M22" s="39"/>
      <c r="N22" s="39"/>
      <c r="O22" s="39"/>
      <c r="P22" s="39"/>
      <c r="Q22" s="39"/>
      <c r="R22" s="39"/>
      <c r="S22" s="39"/>
      <c r="T22" s="39"/>
      <c r="U22" s="39"/>
      <c r="V22" s="39"/>
      <c r="W22" s="39"/>
      <c r="X22" s="39"/>
      <c r="Y22" s="39"/>
      <c r="Z22" s="28"/>
    </row>
    <row r="23" spans="1:26" ht="11.25" customHeight="1" outlineLevel="1" x14ac:dyDescent="0.2">
      <c r="A23" s="75" t="s">
        <v>114</v>
      </c>
      <c r="B23" s="68" t="str">
        <f>VLOOKUP(A23,Preco.Unitario!$A$4:$G$104,2,FALSE)</f>
        <v>SABESP INSUMO</v>
      </c>
      <c r="C23" s="20" t="str">
        <f>VLOOKUP(A23,Preco.Unitario!$A$4:$G$104,3,FALSE)</f>
        <v>CAMINHÃO - CARROCERIA FIXA ABERTA DE MADEIRA COM CAPACIDADE 5 T *160CV - À DISPOSIÇÃO</v>
      </c>
      <c r="D23" s="69" t="str">
        <f>VLOOKUP(A23,Preco.Unitario!$A$4:$G$104,4,FALSE)</f>
        <v>H</v>
      </c>
      <c r="E23" s="74">
        <f>E22+0.5</f>
        <v>0.8</v>
      </c>
      <c r="F23" s="71">
        <f>VLOOKUP(A23,Preco.Unitario!$A$4:$G$104,7,FALSE)</f>
        <v>0</v>
      </c>
      <c r="G23" s="71">
        <f t="shared" si="1"/>
        <v>0</v>
      </c>
      <c r="H23" s="39"/>
      <c r="I23" s="39"/>
      <c r="J23" s="39"/>
      <c r="K23" s="39"/>
      <c r="L23" s="39"/>
      <c r="M23" s="39"/>
      <c r="N23" s="39"/>
      <c r="O23" s="39"/>
      <c r="P23" s="39"/>
      <c r="Q23" s="39"/>
      <c r="R23" s="39"/>
      <c r="S23" s="39"/>
      <c r="T23" s="39"/>
      <c r="U23" s="39"/>
      <c r="V23" s="39"/>
      <c r="W23" s="39"/>
      <c r="X23" s="39"/>
      <c r="Y23" s="39"/>
      <c r="Z23" s="28"/>
    </row>
    <row r="24" spans="1:26" ht="11.25" customHeight="1" outlineLevel="1" x14ac:dyDescent="0.2">
      <c r="A24" s="73" t="s">
        <v>129</v>
      </c>
      <c r="B24" s="68" t="str">
        <f>VLOOKUP(A24,Preco.Unitario!$A$4:$G$104,2,FALSE)</f>
        <v>SABESP INSUMO</v>
      </c>
      <c r="C24" s="20" t="str">
        <f>VLOOKUP(A24,Preco.Unitario!$A$4:$G$104,3,FALSE)</f>
        <v>SOLDADOR</v>
      </c>
      <c r="D24" s="69" t="str">
        <f>VLOOKUP(A24,Preco.Unitario!$A$4:$G$104,4,FALSE)</f>
        <v>H</v>
      </c>
      <c r="E24" s="74">
        <v>0.5</v>
      </c>
      <c r="F24" s="71">
        <f>VLOOKUP(A24,Preco.Unitario!$A$4:$G$104,7,FALSE)</f>
        <v>0</v>
      </c>
      <c r="G24" s="71">
        <f t="shared" si="1"/>
        <v>0</v>
      </c>
      <c r="H24" s="34"/>
      <c r="I24" s="34"/>
      <c r="J24" s="34"/>
      <c r="K24" s="34"/>
      <c r="L24" s="34"/>
      <c r="M24" s="34"/>
      <c r="N24" s="34"/>
      <c r="O24" s="34"/>
      <c r="P24" s="34"/>
      <c r="Q24" s="34"/>
      <c r="R24" s="34"/>
      <c r="S24" s="34"/>
      <c r="T24" s="34"/>
      <c r="U24" s="34"/>
      <c r="V24" s="34"/>
      <c r="W24" s="34"/>
      <c r="X24" s="34"/>
      <c r="Y24" s="34"/>
      <c r="Z24" s="28"/>
    </row>
    <row r="25" spans="1:26" ht="11.25" customHeight="1" outlineLevel="1" x14ac:dyDescent="0.2">
      <c r="A25" s="73" t="s">
        <v>121</v>
      </c>
      <c r="B25" s="68" t="str">
        <f>VLOOKUP(A25,Preco.Unitario!$A$4:$G$104,2,FALSE)</f>
        <v>SABESP INSUMO</v>
      </c>
      <c r="C25" s="20" t="str">
        <f>VLOOKUP(A25,Preco.Unitario!$A$4:$G$104,3,FALSE)</f>
        <v>GERADOR / MOTOSOLDADORA 5 KVA A DIESEL - 220V</v>
      </c>
      <c r="D25" s="69" t="str">
        <f>VLOOKUP(A25,Preco.Unitario!$A$4:$G$104,4,FALSE)</f>
        <v>H</v>
      </c>
      <c r="E25" s="74">
        <v>0.5</v>
      </c>
      <c r="F25" s="71">
        <f>VLOOKUP(A25,Preco.Unitario!$A$4:$G$104,7,FALSE)</f>
        <v>0</v>
      </c>
      <c r="G25" s="71">
        <f t="shared" si="1"/>
        <v>0</v>
      </c>
      <c r="H25" s="34"/>
      <c r="I25" s="34"/>
      <c r="J25" s="34"/>
      <c r="K25" s="34"/>
      <c r="L25" s="34"/>
      <c r="M25" s="34"/>
      <c r="N25" s="34"/>
      <c r="O25" s="34"/>
      <c r="P25" s="34"/>
      <c r="Q25" s="34"/>
      <c r="R25" s="34"/>
      <c r="S25" s="34"/>
      <c r="T25" s="34"/>
      <c r="U25" s="34"/>
      <c r="V25" s="34"/>
      <c r="W25" s="34"/>
      <c r="X25" s="34"/>
      <c r="Y25" s="34"/>
      <c r="Z25" s="28"/>
    </row>
    <row r="26" spans="1:26" ht="11.25" customHeight="1" outlineLevel="1" x14ac:dyDescent="0.2">
      <c r="A26" s="48">
        <v>4</v>
      </c>
      <c r="B26" s="48"/>
      <c r="C26" s="80" t="s">
        <v>151</v>
      </c>
      <c r="D26" s="51"/>
      <c r="E26" s="52"/>
      <c r="F26" s="53"/>
      <c r="G26" s="53"/>
      <c r="H26" s="39"/>
      <c r="I26" s="39"/>
      <c r="J26" s="39"/>
      <c r="K26" s="39"/>
      <c r="L26" s="39"/>
      <c r="M26" s="39"/>
      <c r="N26" s="39"/>
      <c r="O26" s="39"/>
      <c r="P26" s="39"/>
      <c r="Q26" s="39"/>
      <c r="R26" s="39"/>
      <c r="S26" s="39"/>
      <c r="T26" s="39"/>
      <c r="U26" s="39"/>
      <c r="V26" s="39"/>
      <c r="W26" s="39"/>
      <c r="X26" s="39"/>
      <c r="Y26" s="39"/>
      <c r="Z26" s="28"/>
    </row>
    <row r="27" spans="1:26" ht="11.25" customHeight="1" outlineLevel="1" x14ac:dyDescent="0.2">
      <c r="A27" s="54">
        <v>70050001</v>
      </c>
      <c r="B27" s="76" t="str">
        <f>VLOOKUP(A27,Preco.Unitario!$A$4:$G$104,2,FALSE)</f>
        <v>SABESP</v>
      </c>
      <c r="C27" s="56" t="str">
        <f>VLOOKUP(A27,Preco.Unitario!$A$4:$G$104,3,FALSE)</f>
        <v>ESGOTAMENTO COM BOMBAS DE SUPERFÍCIE OU SUBMERSAS</v>
      </c>
      <c r="D27" s="77" t="str">
        <f>VLOOKUP(A27,Preco.Unitario!$A$4:$G$104,4,FALSE)</f>
        <v>HPH</v>
      </c>
      <c r="E27" s="82">
        <v>1</v>
      </c>
      <c r="F27" s="79">
        <f>VLOOKUP(A27,Preco.Unitario!$A$4:$G$104,7,FALSE)</f>
        <v>0</v>
      </c>
      <c r="G27" s="79">
        <f>E27*F27</f>
        <v>0</v>
      </c>
      <c r="H27" s="34"/>
      <c r="I27" s="34"/>
      <c r="J27" s="34"/>
      <c r="K27" s="34"/>
      <c r="L27" s="34"/>
      <c r="M27" s="34"/>
      <c r="N27" s="34"/>
      <c r="O27" s="34"/>
      <c r="P27" s="34"/>
      <c r="Q27" s="34"/>
      <c r="R27" s="34"/>
      <c r="S27" s="34"/>
      <c r="T27" s="34"/>
      <c r="U27" s="34"/>
      <c r="V27" s="34"/>
      <c r="W27" s="34"/>
      <c r="X27" s="34"/>
      <c r="Y27" s="34"/>
      <c r="Z27" s="28"/>
    </row>
    <row r="28" spans="1:26" ht="11.25" customHeight="1" outlineLevel="1" x14ac:dyDescent="0.2">
      <c r="A28" s="48">
        <v>5</v>
      </c>
      <c r="B28" s="48"/>
      <c r="C28" s="80" t="s">
        <v>152</v>
      </c>
      <c r="D28" s="51"/>
      <c r="E28" s="52"/>
      <c r="F28" s="53"/>
      <c r="G28" s="53"/>
      <c r="H28" s="34"/>
      <c r="I28" s="34"/>
      <c r="J28" s="34"/>
      <c r="K28" s="34"/>
      <c r="L28" s="34"/>
      <c r="M28" s="34"/>
      <c r="N28" s="34"/>
      <c r="O28" s="34"/>
      <c r="P28" s="34"/>
      <c r="Q28" s="34"/>
      <c r="R28" s="34"/>
      <c r="S28" s="34"/>
      <c r="T28" s="34"/>
      <c r="U28" s="34"/>
      <c r="V28" s="34"/>
      <c r="W28" s="34"/>
      <c r="X28" s="34"/>
      <c r="Y28" s="34"/>
      <c r="Z28" s="28"/>
    </row>
    <row r="29" spans="1:26" ht="11.25" customHeight="1" outlineLevel="1" x14ac:dyDescent="0.2">
      <c r="A29" s="54">
        <v>70010005</v>
      </c>
      <c r="B29" s="76" t="str">
        <f>VLOOKUP(A29,Preco.Unitario!$A$4:$G$104,2,FALSE)</f>
        <v>SABESP</v>
      </c>
      <c r="C29" s="56" t="str">
        <f>VLOOKUP(A29,Preco.Unitario!$A$4:$G$104,3,FALSE)</f>
        <v>CADASTRO DE REDES</v>
      </c>
      <c r="D29" s="77" t="str">
        <f>VLOOKUP(A29,Preco.Unitario!$A$4:$G$104,4,FALSE)</f>
        <v>m</v>
      </c>
      <c r="E29" s="58">
        <f>$D$6</f>
        <v>1</v>
      </c>
      <c r="F29" s="79">
        <f>VLOOKUP(A29,Preco.Unitario!$A$4:$G$104,7,FALSE)</f>
        <v>0</v>
      </c>
      <c r="G29" s="79">
        <f>E29*F29</f>
        <v>0</v>
      </c>
      <c r="H29" s="34"/>
      <c r="I29" s="34"/>
      <c r="J29" s="34"/>
      <c r="K29" s="34"/>
      <c r="L29" s="34"/>
      <c r="M29" s="34"/>
      <c r="N29" s="34"/>
      <c r="O29" s="34"/>
      <c r="P29" s="34"/>
      <c r="Q29" s="34"/>
      <c r="R29" s="34"/>
      <c r="S29" s="34"/>
      <c r="T29" s="34"/>
      <c r="U29" s="34"/>
      <c r="V29" s="34"/>
      <c r="W29" s="34"/>
      <c r="X29" s="34"/>
      <c r="Y29" s="34"/>
      <c r="Z29" s="28"/>
    </row>
    <row r="30" spans="1:26" ht="11.25" customHeight="1" x14ac:dyDescent="0.2">
      <c r="A30" s="83"/>
      <c r="B30" s="84"/>
      <c r="C30" s="408" t="s">
        <v>153</v>
      </c>
      <c r="D30" s="409"/>
      <c r="E30" s="409"/>
      <c r="F30" s="410"/>
      <c r="G30" s="85">
        <f>SUM(G12:G29)</f>
        <v>0</v>
      </c>
      <c r="H30" s="34"/>
      <c r="I30" s="34"/>
      <c r="J30" s="34"/>
      <c r="K30" s="34"/>
      <c r="L30" s="34"/>
      <c r="M30" s="34"/>
      <c r="N30" s="34"/>
      <c r="O30" s="34"/>
      <c r="P30" s="34"/>
      <c r="Q30" s="34"/>
      <c r="R30" s="34"/>
      <c r="S30" s="34"/>
      <c r="T30" s="34"/>
      <c r="U30" s="34"/>
      <c r="V30" s="34"/>
      <c r="W30" s="34"/>
      <c r="X30" s="34"/>
      <c r="Y30" s="34"/>
      <c r="Z30" s="28"/>
    </row>
    <row r="31" spans="1:26" ht="11.25" customHeight="1" x14ac:dyDescent="0.2">
      <c r="A31" s="32" t="str">
        <f>$A$3</f>
        <v>3.4.</v>
      </c>
      <c r="B31" s="43" t="s">
        <v>154</v>
      </c>
      <c r="C31" s="415" t="s">
        <v>277</v>
      </c>
      <c r="D31" s="400"/>
      <c r="E31" s="400"/>
      <c r="F31" s="400"/>
      <c r="G31" s="401"/>
      <c r="H31" s="34"/>
      <c r="I31" s="34"/>
      <c r="J31" s="34"/>
      <c r="K31" s="34"/>
      <c r="L31" s="34"/>
      <c r="M31" s="34"/>
      <c r="N31" s="34"/>
      <c r="O31" s="34"/>
      <c r="P31" s="34"/>
      <c r="Q31" s="34"/>
      <c r="R31" s="34"/>
      <c r="S31" s="34"/>
      <c r="T31" s="34"/>
      <c r="U31" s="34"/>
      <c r="V31" s="34"/>
      <c r="W31" s="34"/>
      <c r="X31" s="34"/>
      <c r="Y31" s="34"/>
      <c r="Z31" s="28"/>
    </row>
    <row r="32" spans="1:26" ht="11.25" customHeight="1" outlineLevel="1" x14ac:dyDescent="0.2">
      <c r="A32" s="44" t="s">
        <v>1</v>
      </c>
      <c r="B32" s="6" t="s">
        <v>2</v>
      </c>
      <c r="C32" s="45" t="s">
        <v>3</v>
      </c>
      <c r="D32" s="46" t="s">
        <v>4</v>
      </c>
      <c r="E32" s="46" t="s">
        <v>146</v>
      </c>
      <c r="F32" s="47" t="s">
        <v>7</v>
      </c>
      <c r="G32" s="8" t="s">
        <v>147</v>
      </c>
      <c r="H32" s="34"/>
      <c r="I32" s="34"/>
      <c r="J32" s="34"/>
      <c r="K32" s="34"/>
      <c r="L32" s="34"/>
      <c r="M32" s="34"/>
      <c r="N32" s="34"/>
      <c r="O32" s="34"/>
      <c r="P32" s="34"/>
      <c r="Q32" s="34"/>
      <c r="R32" s="34"/>
      <c r="S32" s="34"/>
      <c r="T32" s="34"/>
      <c r="U32" s="34"/>
      <c r="V32" s="34"/>
      <c r="W32" s="34"/>
      <c r="X32" s="34"/>
      <c r="Y32" s="34"/>
      <c r="Z32" s="28"/>
    </row>
    <row r="33" spans="1:26" ht="11.25" customHeight="1" outlineLevel="1" x14ac:dyDescent="0.2">
      <c r="A33" s="48">
        <v>1</v>
      </c>
      <c r="B33" s="49"/>
      <c r="C33" s="50" t="s">
        <v>148</v>
      </c>
      <c r="D33" s="51"/>
      <c r="E33" s="52"/>
      <c r="F33" s="53"/>
      <c r="G33" s="53"/>
      <c r="H33" s="34"/>
      <c r="I33" s="34"/>
      <c r="J33" s="34"/>
      <c r="K33" s="34"/>
      <c r="L33" s="34"/>
      <c r="M33" s="34"/>
      <c r="N33" s="34"/>
      <c r="O33" s="34"/>
      <c r="P33" s="34"/>
      <c r="Q33" s="34"/>
      <c r="R33" s="34"/>
      <c r="S33" s="34"/>
      <c r="T33" s="34"/>
      <c r="U33" s="34"/>
      <c r="V33" s="34"/>
      <c r="W33" s="34"/>
      <c r="X33" s="34"/>
      <c r="Y33" s="34"/>
      <c r="Z33" s="28"/>
    </row>
    <row r="34" spans="1:26" ht="11.25" customHeight="1" outlineLevel="1" x14ac:dyDescent="0.2">
      <c r="A34" s="54">
        <v>70020004</v>
      </c>
      <c r="B34" s="55" t="str">
        <f>VLOOKUP(A34,Preco.Unitario!$A$4:$G$104,2,FALSE)</f>
        <v>SABESP</v>
      </c>
      <c r="C34" s="56" t="str">
        <f>VLOOKUP(A34,Preco.Unitario!$A$4:$G$104,3,FALSE)</f>
        <v xml:space="preserve">SINALIZAÇÃO DE TRÁFEGO </v>
      </c>
      <c r="D34" s="57" t="str">
        <f>VLOOKUP(A34,Preco.Unitario!$A$4:$G$104,4,FALSE)</f>
        <v>m</v>
      </c>
      <c r="E34" s="58">
        <f>ROUNDUP(($D$4+0.2)*2+($D$6+0.2)*2,2)</f>
        <v>4.4000000000000004</v>
      </c>
      <c r="F34" s="53">
        <f>VLOOKUP(A34,Preco.Unitario!$A$4:$G$104,7,FALSE)</f>
        <v>0</v>
      </c>
      <c r="G34" s="53">
        <f>E34*F34</f>
        <v>0</v>
      </c>
      <c r="H34" s="34"/>
      <c r="I34" s="34"/>
      <c r="J34" s="34"/>
      <c r="K34" s="34"/>
      <c r="L34" s="34"/>
      <c r="M34" s="34"/>
      <c r="N34" s="34"/>
      <c r="O34" s="34"/>
      <c r="P34" s="34"/>
      <c r="Q34" s="34"/>
      <c r="R34" s="34"/>
      <c r="S34" s="34"/>
      <c r="T34" s="34"/>
      <c r="U34" s="34"/>
      <c r="V34" s="34"/>
      <c r="W34" s="34"/>
      <c r="X34" s="34"/>
      <c r="Y34" s="34"/>
      <c r="Z34" s="28"/>
    </row>
    <row r="35" spans="1:26" ht="11.25" customHeight="1" outlineLevel="1" x14ac:dyDescent="0.2">
      <c r="A35" s="86">
        <v>2</v>
      </c>
      <c r="B35" s="86"/>
      <c r="C35" s="59" t="s">
        <v>149</v>
      </c>
      <c r="D35" s="87"/>
      <c r="E35" s="88"/>
      <c r="F35" s="89"/>
      <c r="G35" s="89"/>
      <c r="H35" s="34"/>
      <c r="I35" s="34"/>
      <c r="J35" s="34"/>
      <c r="K35" s="34"/>
      <c r="L35" s="34"/>
      <c r="M35" s="34"/>
      <c r="N35" s="34"/>
      <c r="O35" s="34"/>
      <c r="P35" s="34"/>
      <c r="Q35" s="34"/>
      <c r="R35" s="34"/>
      <c r="S35" s="34"/>
      <c r="T35" s="34"/>
      <c r="U35" s="34"/>
      <c r="V35" s="34"/>
      <c r="W35" s="34"/>
      <c r="X35" s="34"/>
      <c r="Y35" s="34"/>
      <c r="Z35" s="28"/>
    </row>
    <row r="36" spans="1:26" ht="11.25" customHeight="1" outlineLevel="1" x14ac:dyDescent="0.2">
      <c r="A36" s="60">
        <v>70030042</v>
      </c>
      <c r="B36" s="61" t="str">
        <f>VLOOKUP(A36,Preco.Unitario!$A$4:$G$104,2,FALSE)</f>
        <v>SABESP</v>
      </c>
      <c r="C36" s="56" t="str">
        <f>VLOOKUP(A36,Preco.Unitario!$A$4:$G$104,3,FALSE)</f>
        <v>ESCAVAÇÃO MECANIZADA DE ÁREA EM SOLO NÃO ROCHOSO</v>
      </c>
      <c r="D36" s="62" t="str">
        <f>VLOOKUP(A36,Preco.Unitario!$A$4:$G$104,4,FALSE)</f>
        <v>m³</v>
      </c>
      <c r="E36" s="63">
        <f>$D$5*$D$6*$D$7</f>
        <v>1.25</v>
      </c>
      <c r="F36" s="64">
        <f>VLOOKUP(A36,Preco.Unitario!$A$4:$G$104,7,FALSE)</f>
        <v>0</v>
      </c>
      <c r="G36" s="64">
        <f t="shared" ref="G36:G40" si="2">E36*F36</f>
        <v>0</v>
      </c>
      <c r="H36" s="34"/>
      <c r="I36" s="34"/>
      <c r="J36" s="34"/>
      <c r="K36" s="34"/>
      <c r="L36" s="34"/>
      <c r="M36" s="34"/>
      <c r="N36" s="34"/>
      <c r="O36" s="34"/>
      <c r="P36" s="34"/>
      <c r="Q36" s="34"/>
      <c r="R36" s="34"/>
      <c r="S36" s="34"/>
      <c r="T36" s="34"/>
      <c r="U36" s="34"/>
      <c r="V36" s="34"/>
      <c r="W36" s="34"/>
      <c r="X36" s="34"/>
      <c r="Y36" s="34"/>
      <c r="Z36" s="28"/>
    </row>
    <row r="37" spans="1:26" ht="11.25" customHeight="1" outlineLevel="1" x14ac:dyDescent="0.2">
      <c r="A37" s="60">
        <v>70030090</v>
      </c>
      <c r="B37" s="61" t="str">
        <f>VLOOKUP(A37,Preco.Unitario!$A$4:$G$104,2,FALSE)</f>
        <v>SABESP</v>
      </c>
      <c r="C37" s="56" t="str">
        <f>VLOOKUP(A37,Preco.Unitario!$A$4:$G$104,3,FALSE)</f>
        <v>CARGA E DESCARGA - SOLO (A)</v>
      </c>
      <c r="D37" s="62" t="str">
        <f>VLOOKUP(A37,Preco.Unitario!$A$4:$G$104,4,FALSE)</f>
        <v>m³</v>
      </c>
      <c r="E37" s="63">
        <f>E36</f>
        <v>1.25</v>
      </c>
      <c r="F37" s="64">
        <f>VLOOKUP(A37,Preco.Unitario!$A$4:$G$104,7,FALSE)</f>
        <v>0</v>
      </c>
      <c r="G37" s="64">
        <f t="shared" si="2"/>
        <v>0</v>
      </c>
      <c r="H37" s="34"/>
      <c r="I37" s="34"/>
      <c r="J37" s="34"/>
      <c r="K37" s="34"/>
      <c r="L37" s="34"/>
      <c r="M37" s="34"/>
      <c r="N37" s="34"/>
      <c r="O37" s="34"/>
      <c r="P37" s="34"/>
      <c r="Q37" s="34"/>
      <c r="R37" s="34"/>
      <c r="S37" s="34"/>
      <c r="T37" s="34"/>
      <c r="U37" s="34"/>
      <c r="V37" s="34"/>
      <c r="W37" s="34"/>
      <c r="X37" s="34"/>
      <c r="Y37" s="34"/>
      <c r="Z37" s="28"/>
    </row>
    <row r="38" spans="1:26" ht="11.25" customHeight="1" outlineLevel="1" x14ac:dyDescent="0.2">
      <c r="A38" s="60">
        <v>70030091</v>
      </c>
      <c r="B38" s="61" t="str">
        <f>VLOOKUP(A38,Preco.Unitario!$A$4:$G$104,2,FALSE)</f>
        <v>SABESP</v>
      </c>
      <c r="C38" s="56" t="str">
        <f>VLOOKUP(A38,Preco.Unitario!$A$4:$G$104,3,FALSE)</f>
        <v>TRANSPORTE DE MATERIAL ESCAVADO - SOLO (A)  - PERCURSO DE 10KM</v>
      </c>
      <c r="D38" s="62" t="str">
        <f>VLOOKUP(A38,Preco.Unitario!$A$4:$G$104,4,FALSE)</f>
        <v>m³Q</v>
      </c>
      <c r="E38" s="63">
        <f>E36*10</f>
        <v>12.5</v>
      </c>
      <c r="F38" s="64">
        <f>VLOOKUP(A38,Preco.Unitario!$A$4:$G$104,7,FALSE)</f>
        <v>0</v>
      </c>
      <c r="G38" s="64">
        <f t="shared" si="2"/>
        <v>0</v>
      </c>
      <c r="H38" s="34"/>
      <c r="I38" s="34"/>
      <c r="J38" s="34"/>
      <c r="K38" s="34"/>
      <c r="L38" s="34"/>
      <c r="M38" s="34"/>
      <c r="N38" s="34"/>
      <c r="O38" s="34"/>
      <c r="P38" s="34"/>
      <c r="Q38" s="34"/>
      <c r="R38" s="34"/>
      <c r="S38" s="34"/>
      <c r="T38" s="34"/>
      <c r="U38" s="34"/>
      <c r="V38" s="34"/>
      <c r="W38" s="34"/>
      <c r="X38" s="34"/>
      <c r="Y38" s="34"/>
      <c r="Z38" s="28"/>
    </row>
    <row r="39" spans="1:26" ht="11.25" customHeight="1" outlineLevel="1" x14ac:dyDescent="0.2">
      <c r="A39" s="60">
        <v>70030031</v>
      </c>
      <c r="B39" s="61" t="str">
        <f>VLOOKUP(A39,Preco.Unitario!$A$4:$G$104,2,FALSE)</f>
        <v>SABESP</v>
      </c>
      <c r="C39" s="56" t="str">
        <f>VLOOKUP(A39,Preco.Unitario!$A$4:$G$104,3,FALSE)</f>
        <v>ATERRO DE VALAS, POÇOS E CAVAS COMPACTADO MECANICAMENTE, SEM CONTROLE DO G.C. (C)</v>
      </c>
      <c r="D39" s="62" t="str">
        <f>VLOOKUP(A39,Preco.Unitario!$A$4:$G$104,4,FALSE)</f>
        <v>m³</v>
      </c>
      <c r="E39" s="63">
        <f>E36</f>
        <v>1.25</v>
      </c>
      <c r="F39" s="64">
        <f>VLOOKUP(A39,Preco.Unitario!$A$4:$G$104,7,FALSE)</f>
        <v>0</v>
      </c>
      <c r="G39" s="64">
        <f t="shared" si="2"/>
        <v>0</v>
      </c>
      <c r="H39" s="34"/>
      <c r="I39" s="34"/>
      <c r="J39" s="34"/>
      <c r="K39" s="34"/>
      <c r="L39" s="34"/>
      <c r="M39" s="34"/>
      <c r="N39" s="34"/>
      <c r="O39" s="34"/>
      <c r="P39" s="34"/>
      <c r="Q39" s="34"/>
      <c r="R39" s="34"/>
      <c r="S39" s="34"/>
      <c r="T39" s="34"/>
      <c r="U39" s="34"/>
      <c r="V39" s="34"/>
      <c r="W39" s="34"/>
      <c r="X39" s="34"/>
      <c r="Y39" s="34"/>
      <c r="Z39" s="28"/>
    </row>
    <row r="40" spans="1:26" ht="11.25" customHeight="1" outlineLevel="1" x14ac:dyDescent="0.2">
      <c r="A40" s="60">
        <v>70030044</v>
      </c>
      <c r="B40" s="61" t="str">
        <f>VLOOKUP(A40,Preco.Unitario!$A$4:$G$104,2,FALSE)</f>
        <v>SABESP</v>
      </c>
      <c r="C40" s="67" t="str">
        <f>VLOOKUP(A40,Preco.Unitario!$A$4:$G$104,3,FALSE)</f>
        <v>ESCAVAÇÃO EM JAZIDA DE SOLO</v>
      </c>
      <c r="D40" s="62" t="str">
        <f>VLOOKUP(A40,Preco.Unitario!$A$4:$G$104,4,FALSE)</f>
        <v>m³</v>
      </c>
      <c r="E40" s="63">
        <f>E36</f>
        <v>1.25</v>
      </c>
      <c r="F40" s="64">
        <f>VLOOKUP(A40,Preco.Unitario!$A$4:$G$104,7,FALSE)</f>
        <v>0</v>
      </c>
      <c r="G40" s="64">
        <f t="shared" si="2"/>
        <v>0</v>
      </c>
      <c r="H40" s="34"/>
      <c r="I40" s="34"/>
      <c r="J40" s="34"/>
      <c r="K40" s="34"/>
      <c r="L40" s="34"/>
      <c r="M40" s="34"/>
      <c r="N40" s="34"/>
      <c r="O40" s="34"/>
      <c r="P40" s="34"/>
      <c r="Q40" s="34"/>
      <c r="R40" s="34"/>
      <c r="S40" s="34"/>
      <c r="T40" s="34"/>
      <c r="U40" s="34"/>
      <c r="V40" s="34"/>
      <c r="W40" s="34"/>
      <c r="X40" s="34"/>
      <c r="Y40" s="34"/>
      <c r="Z40" s="28"/>
    </row>
    <row r="41" spans="1:26" ht="11.25" customHeight="1" outlineLevel="1" x14ac:dyDescent="0.2">
      <c r="A41" s="48">
        <v>3</v>
      </c>
      <c r="B41" s="68"/>
      <c r="C41" s="59" t="s">
        <v>150</v>
      </c>
      <c r="D41" s="69"/>
      <c r="E41" s="70"/>
      <c r="F41" s="71"/>
      <c r="G41" s="71"/>
      <c r="H41" s="39"/>
      <c r="I41" s="39"/>
      <c r="J41" s="39"/>
      <c r="K41" s="39"/>
      <c r="L41" s="39"/>
      <c r="M41" s="39"/>
      <c r="N41" s="39"/>
      <c r="O41" s="39"/>
      <c r="P41" s="39"/>
      <c r="Q41" s="39"/>
      <c r="R41" s="39"/>
      <c r="S41" s="39"/>
      <c r="T41" s="39"/>
      <c r="U41" s="39"/>
      <c r="V41" s="39"/>
      <c r="W41" s="39"/>
      <c r="X41" s="39"/>
      <c r="Y41" s="39"/>
      <c r="Z41" s="28"/>
    </row>
    <row r="42" spans="1:26" ht="11.25" customHeight="1" outlineLevel="1" x14ac:dyDescent="0.2">
      <c r="A42" s="73" t="s">
        <v>125</v>
      </c>
      <c r="B42" s="68" t="str">
        <f>VLOOKUP(A42,Preco.Unitario!$A$4:$G$104,2,FALSE)</f>
        <v>SABESP INSUMO</v>
      </c>
      <c r="C42" s="20" t="str">
        <f>VLOOKUP(A42,Preco.Unitario!$A$4:$G$104,3,FALSE)</f>
        <v>ENCANADOR</v>
      </c>
      <c r="D42" s="69" t="str">
        <f>VLOOKUP(A42,Preco.Unitario!$A$4:$G$104,4,FALSE)</f>
        <v>H</v>
      </c>
      <c r="E42" s="74">
        <f>F6</f>
        <v>0.8</v>
      </c>
      <c r="F42" s="71">
        <f>VLOOKUP(A42,Preco.Unitario!$A$4:$G$104,7,FALSE)</f>
        <v>0</v>
      </c>
      <c r="G42" s="71">
        <f t="shared" ref="G42:G46" si="3">E42*F42</f>
        <v>0</v>
      </c>
      <c r="H42" s="39"/>
      <c r="I42" s="39"/>
      <c r="J42" s="39"/>
      <c r="K42" s="39"/>
      <c r="L42" s="39"/>
      <c r="M42" s="39"/>
      <c r="N42" s="39"/>
      <c r="O42" s="39"/>
      <c r="P42" s="39"/>
      <c r="Q42" s="39"/>
      <c r="R42" s="39"/>
      <c r="S42" s="39"/>
      <c r="T42" s="39"/>
      <c r="U42" s="39"/>
      <c r="V42" s="39"/>
      <c r="W42" s="39"/>
      <c r="X42" s="39"/>
      <c r="Y42" s="39"/>
      <c r="Z42" s="28"/>
    </row>
    <row r="43" spans="1:26" ht="11.25" customHeight="1" outlineLevel="1" x14ac:dyDescent="0.2">
      <c r="A43" s="73" t="s">
        <v>123</v>
      </c>
      <c r="B43" s="68" t="str">
        <f>VLOOKUP(A43,Preco.Unitario!$A$4:$G$104,2,FALSE)</f>
        <v>SABESP INSUMO</v>
      </c>
      <c r="C43" s="20" t="str">
        <f>VLOOKUP(A43,Preco.Unitario!$A$4:$G$104,3,FALSE)</f>
        <v>AJUDANTE</v>
      </c>
      <c r="D43" s="69" t="str">
        <f>VLOOKUP(A43,Preco.Unitario!$A$4:$G$104,4,FALSE)</f>
        <v>H</v>
      </c>
      <c r="E43" s="74">
        <f>E42</f>
        <v>0.8</v>
      </c>
      <c r="F43" s="71">
        <f>VLOOKUP(A43,Preco.Unitario!$A$4:$G$104,7,FALSE)</f>
        <v>0</v>
      </c>
      <c r="G43" s="71">
        <f t="shared" si="3"/>
        <v>0</v>
      </c>
      <c r="H43" s="39"/>
      <c r="I43" s="39"/>
      <c r="J43" s="39"/>
      <c r="K43" s="39"/>
      <c r="L43" s="39"/>
      <c r="M43" s="39"/>
      <c r="N43" s="39"/>
      <c r="O43" s="39"/>
      <c r="P43" s="39"/>
      <c r="Q43" s="39"/>
      <c r="R43" s="39"/>
      <c r="S43" s="39"/>
      <c r="T43" s="39"/>
      <c r="U43" s="39"/>
      <c r="V43" s="39"/>
      <c r="W43" s="39"/>
      <c r="X43" s="39"/>
      <c r="Y43" s="39"/>
      <c r="Z43" s="28"/>
    </row>
    <row r="44" spans="1:26" ht="11.25" customHeight="1" outlineLevel="1" x14ac:dyDescent="0.2">
      <c r="A44" s="75" t="s">
        <v>114</v>
      </c>
      <c r="B44" s="68" t="str">
        <f>VLOOKUP(A44,Preco.Unitario!$A$4:$G$104,2,FALSE)</f>
        <v>SABESP INSUMO</v>
      </c>
      <c r="C44" s="20" t="str">
        <f>VLOOKUP(A44,Preco.Unitario!$A$4:$G$104,3,FALSE)</f>
        <v>CAMINHÃO - CARROCERIA FIXA ABERTA DE MADEIRA COM CAPACIDADE 5 T *160CV - À DISPOSIÇÃO</v>
      </c>
      <c r="D44" s="69" t="str">
        <f>VLOOKUP(A44,Preco.Unitario!$A$4:$G$104,4,FALSE)</f>
        <v>H</v>
      </c>
      <c r="E44" s="74">
        <f>E43+0.5</f>
        <v>1.3</v>
      </c>
      <c r="F44" s="71">
        <f>VLOOKUP(A44,Preco.Unitario!$A$4:$G$104,7,FALSE)</f>
        <v>0</v>
      </c>
      <c r="G44" s="71">
        <f t="shared" si="3"/>
        <v>0</v>
      </c>
      <c r="H44" s="34"/>
      <c r="I44" s="34"/>
      <c r="J44" s="34"/>
      <c r="K44" s="34"/>
      <c r="L44" s="34"/>
      <c r="M44" s="34"/>
      <c r="N44" s="34"/>
      <c r="O44" s="34"/>
      <c r="P44" s="34"/>
      <c r="Q44" s="34"/>
      <c r="R44" s="34"/>
      <c r="S44" s="34"/>
      <c r="T44" s="34"/>
      <c r="U44" s="34"/>
      <c r="V44" s="34"/>
      <c r="W44" s="34"/>
      <c r="X44" s="34"/>
      <c r="Y44" s="34"/>
      <c r="Z44" s="28"/>
    </row>
    <row r="45" spans="1:26" ht="11.25" customHeight="1" outlineLevel="1" x14ac:dyDescent="0.2">
      <c r="A45" s="73" t="s">
        <v>129</v>
      </c>
      <c r="B45" s="68" t="str">
        <f>VLOOKUP(A45,Preco.Unitario!$A$4:$G$104,2,FALSE)</f>
        <v>SABESP INSUMO</v>
      </c>
      <c r="C45" s="20" t="str">
        <f>VLOOKUP(A45,Preco.Unitario!$A$4:$G$104,3,FALSE)</f>
        <v>SOLDADOR</v>
      </c>
      <c r="D45" s="69" t="str">
        <f>VLOOKUP(A45,Preco.Unitario!$A$4:$G$104,4,FALSE)</f>
        <v>H</v>
      </c>
      <c r="E45" s="74">
        <f>F6</f>
        <v>0.8</v>
      </c>
      <c r="F45" s="71">
        <f>VLOOKUP(A45,Preco.Unitario!$A$4:$G$104,7,FALSE)</f>
        <v>0</v>
      </c>
      <c r="G45" s="71">
        <f t="shared" si="3"/>
        <v>0</v>
      </c>
      <c r="H45" s="34"/>
      <c r="I45" s="34"/>
      <c r="J45" s="34"/>
      <c r="K45" s="34"/>
      <c r="L45" s="34"/>
      <c r="M45" s="34"/>
      <c r="N45" s="34"/>
      <c r="O45" s="34"/>
      <c r="P45" s="34"/>
      <c r="Q45" s="34"/>
      <c r="R45" s="34"/>
      <c r="S45" s="34"/>
      <c r="T45" s="34"/>
      <c r="U45" s="34"/>
      <c r="V45" s="34"/>
      <c r="W45" s="34"/>
      <c r="X45" s="34"/>
      <c r="Y45" s="34"/>
      <c r="Z45" s="28"/>
    </row>
    <row r="46" spans="1:26" ht="11.25" customHeight="1" outlineLevel="1" x14ac:dyDescent="0.2">
      <c r="A46" s="73" t="s">
        <v>121</v>
      </c>
      <c r="B46" s="68" t="str">
        <f>VLOOKUP(A46,Preco.Unitario!$A$4:$G$104,2,FALSE)</f>
        <v>SABESP INSUMO</v>
      </c>
      <c r="C46" s="20" t="str">
        <f>VLOOKUP(A46,Preco.Unitario!$A$4:$G$104,3,FALSE)</f>
        <v>GERADOR / MOTOSOLDADORA 5 KVA A DIESEL - 220V</v>
      </c>
      <c r="D46" s="69" t="str">
        <f>VLOOKUP(A46,Preco.Unitario!$A$4:$G$104,4,FALSE)</f>
        <v>H</v>
      </c>
      <c r="E46" s="74">
        <f>E45</f>
        <v>0.8</v>
      </c>
      <c r="F46" s="71">
        <f>VLOOKUP(A46,Preco.Unitario!$A$4:$G$104,7,FALSE)</f>
        <v>0</v>
      </c>
      <c r="G46" s="71">
        <f t="shared" si="3"/>
        <v>0</v>
      </c>
      <c r="H46" s="34"/>
      <c r="I46" s="34"/>
      <c r="J46" s="34"/>
      <c r="K46" s="34"/>
      <c r="L46" s="34"/>
      <c r="M46" s="34"/>
      <c r="N46" s="34"/>
      <c r="O46" s="34"/>
      <c r="P46" s="34"/>
      <c r="Q46" s="34"/>
      <c r="R46" s="34"/>
      <c r="S46" s="34"/>
      <c r="T46" s="34"/>
      <c r="U46" s="34"/>
      <c r="V46" s="34"/>
      <c r="W46" s="34"/>
      <c r="X46" s="34"/>
      <c r="Y46" s="34"/>
      <c r="Z46" s="28"/>
    </row>
    <row r="47" spans="1:26" ht="11.25" customHeight="1" outlineLevel="1" x14ac:dyDescent="0.2">
      <c r="A47" s="48">
        <v>4</v>
      </c>
      <c r="B47" s="48"/>
      <c r="C47" s="80" t="s">
        <v>151</v>
      </c>
      <c r="D47" s="51"/>
      <c r="E47" s="52"/>
      <c r="F47" s="53"/>
      <c r="G47" s="53"/>
      <c r="H47" s="34"/>
      <c r="I47" s="34"/>
      <c r="J47" s="34"/>
      <c r="K47" s="34"/>
      <c r="L47" s="34"/>
      <c r="M47" s="34"/>
      <c r="N47" s="34"/>
      <c r="O47" s="34"/>
      <c r="P47" s="34"/>
      <c r="Q47" s="34"/>
      <c r="R47" s="34"/>
      <c r="S47" s="34"/>
      <c r="T47" s="34"/>
      <c r="U47" s="34"/>
      <c r="V47" s="34"/>
      <c r="W47" s="34"/>
      <c r="X47" s="34"/>
      <c r="Y47" s="34"/>
      <c r="Z47" s="28"/>
    </row>
    <row r="48" spans="1:26" ht="11.25" customHeight="1" outlineLevel="1" x14ac:dyDescent="0.2">
      <c r="A48" s="54">
        <v>70050001</v>
      </c>
      <c r="B48" s="76" t="str">
        <f>VLOOKUP(A48,Preco.Unitario!$A$4:$G$104,2,FALSE)</f>
        <v>SABESP</v>
      </c>
      <c r="C48" s="56" t="str">
        <f>VLOOKUP(A48,Preco.Unitario!$A$4:$G$104,3,FALSE)</f>
        <v>ESGOTAMENTO COM BOMBAS DE SUPERFÍCIE OU SUBMERSAS</v>
      </c>
      <c r="D48" s="77" t="str">
        <f>VLOOKUP(A48,Preco.Unitario!$A$4:$G$104,4,FALSE)</f>
        <v>HPH</v>
      </c>
      <c r="E48" s="82">
        <v>1</v>
      </c>
      <c r="F48" s="79">
        <f>VLOOKUP(A48,Preco.Unitario!$A$4:$G$104,7,FALSE)</f>
        <v>0</v>
      </c>
      <c r="G48" s="79">
        <f>E48*F48</f>
        <v>0</v>
      </c>
      <c r="H48" s="34"/>
      <c r="I48" s="34"/>
      <c r="J48" s="34"/>
      <c r="K48" s="34"/>
      <c r="L48" s="34"/>
      <c r="M48" s="34"/>
      <c r="N48" s="34"/>
      <c r="O48" s="34"/>
      <c r="P48" s="34"/>
      <c r="Q48" s="34"/>
      <c r="R48" s="34"/>
      <c r="S48" s="34"/>
      <c r="T48" s="34"/>
      <c r="U48" s="34"/>
      <c r="V48" s="34"/>
      <c r="W48" s="34"/>
      <c r="X48" s="34"/>
      <c r="Y48" s="34"/>
      <c r="Z48" s="28"/>
    </row>
    <row r="49" spans="1:26" ht="11.25" customHeight="1" outlineLevel="1" x14ac:dyDescent="0.2">
      <c r="A49" s="48">
        <v>5</v>
      </c>
      <c r="B49" s="48"/>
      <c r="C49" s="80" t="s">
        <v>152</v>
      </c>
      <c r="D49" s="51"/>
      <c r="E49" s="52"/>
      <c r="F49" s="53"/>
      <c r="G49" s="53"/>
      <c r="H49" s="34"/>
      <c r="I49" s="34"/>
      <c r="J49" s="34"/>
      <c r="K49" s="34"/>
      <c r="L49" s="34"/>
      <c r="M49" s="34"/>
      <c r="N49" s="34"/>
      <c r="O49" s="34"/>
      <c r="P49" s="34"/>
      <c r="Q49" s="34"/>
      <c r="R49" s="34"/>
      <c r="S49" s="34"/>
      <c r="T49" s="34"/>
      <c r="U49" s="34"/>
      <c r="V49" s="34"/>
      <c r="W49" s="34"/>
      <c r="X49" s="34"/>
      <c r="Y49" s="34"/>
      <c r="Z49" s="28"/>
    </row>
    <row r="50" spans="1:26" ht="11.25" customHeight="1" outlineLevel="1" x14ac:dyDescent="0.2">
      <c r="A50" s="54">
        <v>70010005</v>
      </c>
      <c r="B50" s="76" t="str">
        <f>VLOOKUP(A50,Preco.Unitario!$A$4:$G$104,2,FALSE)</f>
        <v>SABESP</v>
      </c>
      <c r="C50" s="56" t="str">
        <f>VLOOKUP(A50,Preco.Unitario!$A$4:$G$104,3,FALSE)</f>
        <v>CADASTRO DE REDES</v>
      </c>
      <c r="D50" s="77" t="str">
        <f>VLOOKUP(A50,Preco.Unitario!$A$4:$G$104,4,FALSE)</f>
        <v>m</v>
      </c>
      <c r="E50" s="58">
        <f>$D$6</f>
        <v>1</v>
      </c>
      <c r="F50" s="79">
        <f>VLOOKUP(A50,Preco.Unitario!$A$4:$G$104,7,FALSE)</f>
        <v>0</v>
      </c>
      <c r="G50" s="79">
        <f>E50*F50</f>
        <v>0</v>
      </c>
      <c r="H50" s="34"/>
      <c r="I50" s="34"/>
      <c r="J50" s="34"/>
      <c r="K50" s="34"/>
      <c r="L50" s="34"/>
      <c r="M50" s="34"/>
      <c r="N50" s="34"/>
      <c r="O50" s="34"/>
      <c r="P50" s="34"/>
      <c r="Q50" s="34"/>
      <c r="R50" s="34"/>
      <c r="S50" s="34"/>
      <c r="T50" s="34"/>
      <c r="U50" s="34"/>
      <c r="V50" s="34"/>
      <c r="W50" s="34"/>
      <c r="X50" s="34"/>
      <c r="Y50" s="34"/>
      <c r="Z50" s="28"/>
    </row>
    <row r="51" spans="1:26" ht="11.25" customHeight="1" x14ac:dyDescent="0.2">
      <c r="A51" s="257"/>
      <c r="B51" s="258"/>
      <c r="C51" s="408" t="s">
        <v>153</v>
      </c>
      <c r="D51" s="409"/>
      <c r="E51" s="409"/>
      <c r="F51" s="410"/>
      <c r="G51" s="259">
        <f>SUM(G33:G50)</f>
        <v>0</v>
      </c>
      <c r="H51" s="34"/>
      <c r="I51" s="34"/>
      <c r="J51" s="34"/>
      <c r="K51" s="34"/>
      <c r="L51" s="34"/>
      <c r="M51" s="34"/>
      <c r="N51" s="34"/>
      <c r="O51" s="34"/>
      <c r="P51" s="34"/>
      <c r="Q51" s="34"/>
      <c r="R51" s="34"/>
      <c r="S51" s="34"/>
      <c r="T51" s="34"/>
      <c r="U51" s="34"/>
      <c r="V51" s="34"/>
      <c r="W51" s="34"/>
      <c r="X51" s="34"/>
      <c r="Y51" s="34"/>
      <c r="Z51" s="28"/>
    </row>
    <row r="52" spans="1:26" ht="11.25" customHeight="1" x14ac:dyDescent="0.2">
      <c r="A52" s="32" t="str">
        <f>$A$3</f>
        <v>3.4.</v>
      </c>
      <c r="B52" s="43">
        <f>B31+1</f>
        <v>3</v>
      </c>
      <c r="C52" s="415" t="s">
        <v>278</v>
      </c>
      <c r="D52" s="400"/>
      <c r="E52" s="400"/>
      <c r="F52" s="400"/>
      <c r="G52" s="401"/>
      <c r="H52" s="34"/>
      <c r="I52" s="34"/>
      <c r="J52" s="34"/>
      <c r="K52" s="34"/>
      <c r="L52" s="34"/>
      <c r="M52" s="34"/>
      <c r="N52" s="34"/>
      <c r="O52" s="34"/>
      <c r="P52" s="34"/>
      <c r="Q52" s="34"/>
      <c r="R52" s="34"/>
      <c r="S52" s="34"/>
      <c r="T52" s="34"/>
      <c r="U52" s="34"/>
      <c r="V52" s="34"/>
      <c r="W52" s="34"/>
      <c r="X52" s="34"/>
      <c r="Y52" s="34"/>
      <c r="Z52" s="28"/>
    </row>
    <row r="53" spans="1:26" ht="11.25" customHeight="1" outlineLevel="1" x14ac:dyDescent="0.2">
      <c r="A53" s="44" t="s">
        <v>1</v>
      </c>
      <c r="B53" s="6" t="s">
        <v>2</v>
      </c>
      <c r="C53" s="45" t="s">
        <v>3</v>
      </c>
      <c r="D53" s="46" t="s">
        <v>4</v>
      </c>
      <c r="E53" s="46" t="s">
        <v>146</v>
      </c>
      <c r="F53" s="47" t="s">
        <v>7</v>
      </c>
      <c r="G53" s="8" t="s">
        <v>147</v>
      </c>
      <c r="H53" s="34"/>
      <c r="I53" s="34"/>
      <c r="J53" s="34"/>
      <c r="K53" s="34"/>
      <c r="L53" s="34"/>
      <c r="M53" s="34"/>
      <c r="N53" s="34"/>
      <c r="O53" s="34"/>
      <c r="P53" s="34"/>
      <c r="Q53" s="34"/>
      <c r="R53" s="34"/>
      <c r="S53" s="34"/>
      <c r="T53" s="34"/>
      <c r="U53" s="34"/>
      <c r="V53" s="34"/>
      <c r="W53" s="34"/>
      <c r="X53" s="34"/>
      <c r="Y53" s="34"/>
      <c r="Z53" s="28"/>
    </row>
    <row r="54" spans="1:26" ht="11.25" customHeight="1" outlineLevel="1" x14ac:dyDescent="0.2">
      <c r="A54" s="48">
        <v>1</v>
      </c>
      <c r="B54" s="49"/>
      <c r="C54" s="50" t="s">
        <v>148</v>
      </c>
      <c r="D54" s="51"/>
      <c r="E54" s="52"/>
      <c r="F54" s="53"/>
      <c r="G54" s="53"/>
      <c r="H54" s="34"/>
      <c r="I54" s="34"/>
      <c r="J54" s="34"/>
      <c r="K54" s="34"/>
      <c r="L54" s="34"/>
      <c r="M54" s="34"/>
      <c r="N54" s="34"/>
      <c r="O54" s="34"/>
      <c r="P54" s="34"/>
      <c r="Q54" s="34"/>
      <c r="R54" s="34"/>
      <c r="S54" s="34"/>
      <c r="T54" s="34"/>
      <c r="U54" s="34"/>
      <c r="V54" s="34"/>
      <c r="W54" s="34"/>
      <c r="X54" s="34"/>
      <c r="Y54" s="34"/>
      <c r="Z54" s="28"/>
    </row>
    <row r="55" spans="1:26" ht="11.25" customHeight="1" outlineLevel="1" x14ac:dyDescent="0.2">
      <c r="A55" s="54">
        <v>70020004</v>
      </c>
      <c r="B55" s="55" t="str">
        <f>VLOOKUP(A55,Preco.Unitario!$A$4:$G$104,2,FALSE)</f>
        <v>SABESP</v>
      </c>
      <c r="C55" s="56" t="str">
        <f>VLOOKUP(A55,Preco.Unitario!$A$4:$G$104,3,FALSE)</f>
        <v xml:space="preserve">SINALIZAÇÃO DE TRÁFEGO </v>
      </c>
      <c r="D55" s="57" t="str">
        <f>VLOOKUP(A55,Preco.Unitario!$A$4:$G$104,4,FALSE)</f>
        <v>m</v>
      </c>
      <c r="E55" s="58">
        <f>ROUNDUP(($D$4+0.2)*2+($D$6+0.2)*2,2)</f>
        <v>4.4000000000000004</v>
      </c>
      <c r="F55" s="53">
        <f>VLOOKUP(A55,Preco.Unitario!$A$4:$G$104,7,FALSE)</f>
        <v>0</v>
      </c>
      <c r="G55" s="53">
        <f>E55*F55</f>
        <v>0</v>
      </c>
      <c r="H55" s="34"/>
      <c r="I55" s="34"/>
      <c r="J55" s="34"/>
      <c r="K55" s="34"/>
      <c r="L55" s="34"/>
      <c r="M55" s="34"/>
      <c r="N55" s="34"/>
      <c r="O55" s="34"/>
      <c r="P55" s="34"/>
      <c r="Q55" s="34"/>
      <c r="R55" s="34"/>
      <c r="S55" s="34"/>
      <c r="T55" s="34"/>
      <c r="U55" s="34"/>
      <c r="V55" s="34"/>
      <c r="W55" s="34"/>
      <c r="X55" s="34"/>
      <c r="Y55" s="34"/>
      <c r="Z55" s="28"/>
    </row>
    <row r="56" spans="1:26" ht="11.25" customHeight="1" outlineLevel="1" x14ac:dyDescent="0.2">
      <c r="A56" s="86">
        <v>2</v>
      </c>
      <c r="B56" s="86"/>
      <c r="C56" s="59" t="s">
        <v>149</v>
      </c>
      <c r="D56" s="87"/>
      <c r="E56" s="88"/>
      <c r="F56" s="89"/>
      <c r="G56" s="89"/>
      <c r="H56" s="34"/>
      <c r="I56" s="34"/>
      <c r="J56" s="34"/>
      <c r="K56" s="34"/>
      <c r="L56" s="34"/>
      <c r="M56" s="34"/>
      <c r="N56" s="34"/>
      <c r="O56" s="34"/>
      <c r="P56" s="34"/>
      <c r="Q56" s="34"/>
      <c r="R56" s="34"/>
      <c r="S56" s="34"/>
      <c r="T56" s="34"/>
      <c r="U56" s="34"/>
      <c r="V56" s="34"/>
      <c r="W56" s="34"/>
      <c r="X56" s="34"/>
      <c r="Y56" s="34"/>
      <c r="Z56" s="28"/>
    </row>
    <row r="57" spans="1:26" ht="11.25" customHeight="1" outlineLevel="1" x14ac:dyDescent="0.2">
      <c r="A57" s="60">
        <v>70030042</v>
      </c>
      <c r="B57" s="61" t="str">
        <f>VLOOKUP(A57,Preco.Unitario!$A$4:$G$104,2,FALSE)</f>
        <v>SABESP</v>
      </c>
      <c r="C57" s="56" t="str">
        <f>VLOOKUP(A57,Preco.Unitario!$A$4:$G$104,3,FALSE)</f>
        <v>ESCAVAÇÃO MECANIZADA DE ÁREA EM SOLO NÃO ROCHOSO</v>
      </c>
      <c r="D57" s="62" t="str">
        <f>VLOOKUP(A57,Preco.Unitario!$A$4:$G$104,4,FALSE)</f>
        <v>m³</v>
      </c>
      <c r="E57" s="63">
        <v>1</v>
      </c>
      <c r="F57" s="64">
        <f>VLOOKUP(A57,Preco.Unitario!$A$4:$G$104,7,FALSE)</f>
        <v>0</v>
      </c>
      <c r="G57" s="64">
        <f t="shared" ref="G57:G61" si="4">E57*F57</f>
        <v>0</v>
      </c>
      <c r="H57" s="34"/>
      <c r="I57" s="34"/>
      <c r="J57" s="34"/>
      <c r="K57" s="34"/>
      <c r="L57" s="34"/>
      <c r="M57" s="34"/>
      <c r="N57" s="34"/>
      <c r="O57" s="34"/>
      <c r="P57" s="34"/>
      <c r="Q57" s="34"/>
      <c r="R57" s="34"/>
      <c r="S57" s="34"/>
      <c r="T57" s="34"/>
      <c r="U57" s="34"/>
      <c r="V57" s="34"/>
      <c r="W57" s="34"/>
      <c r="X57" s="34"/>
      <c r="Y57" s="34"/>
      <c r="Z57" s="28"/>
    </row>
    <row r="58" spans="1:26" ht="11.25" customHeight="1" outlineLevel="1" x14ac:dyDescent="0.2">
      <c r="A58" s="60">
        <v>70030090</v>
      </c>
      <c r="B58" s="61" t="str">
        <f>VLOOKUP(A58,Preco.Unitario!$A$4:$G$104,2,FALSE)</f>
        <v>SABESP</v>
      </c>
      <c r="C58" s="56" t="str">
        <f>VLOOKUP(A58,Preco.Unitario!$A$4:$G$104,3,FALSE)</f>
        <v>CARGA E DESCARGA - SOLO (A)</v>
      </c>
      <c r="D58" s="62" t="str">
        <f>VLOOKUP(A58,Preco.Unitario!$A$4:$G$104,4,FALSE)</f>
        <v>m³</v>
      </c>
      <c r="E58" s="63">
        <f>E57</f>
        <v>1</v>
      </c>
      <c r="F58" s="64">
        <f>VLOOKUP(A58,Preco.Unitario!$A$4:$G$104,7,FALSE)</f>
        <v>0</v>
      </c>
      <c r="G58" s="64">
        <f t="shared" si="4"/>
        <v>0</v>
      </c>
      <c r="H58" s="34"/>
      <c r="I58" s="34"/>
      <c r="J58" s="34"/>
      <c r="K58" s="34"/>
      <c r="L58" s="34"/>
      <c r="M58" s="34"/>
      <c r="N58" s="34"/>
      <c r="O58" s="34"/>
      <c r="P58" s="34"/>
      <c r="Q58" s="34"/>
      <c r="R58" s="34"/>
      <c r="S58" s="34"/>
      <c r="T58" s="34"/>
      <c r="U58" s="34"/>
      <c r="V58" s="34"/>
      <c r="W58" s="34"/>
      <c r="X58" s="34"/>
      <c r="Y58" s="34"/>
      <c r="Z58" s="28"/>
    </row>
    <row r="59" spans="1:26" ht="11.25" customHeight="1" outlineLevel="1" x14ac:dyDescent="0.2">
      <c r="A59" s="60">
        <v>70030091</v>
      </c>
      <c r="B59" s="61" t="str">
        <f>VLOOKUP(A59,Preco.Unitario!$A$4:$G$104,2,FALSE)</f>
        <v>SABESP</v>
      </c>
      <c r="C59" s="56" t="str">
        <f>VLOOKUP(A59,Preco.Unitario!$A$4:$G$104,3,FALSE)</f>
        <v>TRANSPORTE DE MATERIAL ESCAVADO - SOLO (A)  - PERCURSO DE 10KM</v>
      </c>
      <c r="D59" s="62" t="str">
        <f>VLOOKUP(A59,Preco.Unitario!$A$4:$G$104,4,FALSE)</f>
        <v>m³Q</v>
      </c>
      <c r="E59" s="63">
        <f>E57*10</f>
        <v>10</v>
      </c>
      <c r="F59" s="64">
        <f>VLOOKUP(A59,Preco.Unitario!$A$4:$G$104,7,FALSE)</f>
        <v>0</v>
      </c>
      <c r="G59" s="64">
        <f t="shared" si="4"/>
        <v>0</v>
      </c>
      <c r="H59" s="34"/>
      <c r="I59" s="34"/>
      <c r="J59" s="34"/>
      <c r="K59" s="34"/>
      <c r="L59" s="34"/>
      <c r="M59" s="34"/>
      <c r="N59" s="34"/>
      <c r="O59" s="34"/>
      <c r="P59" s="34"/>
      <c r="Q59" s="34"/>
      <c r="R59" s="34"/>
      <c r="S59" s="34"/>
      <c r="T59" s="34"/>
      <c r="U59" s="34"/>
      <c r="V59" s="34"/>
      <c r="W59" s="34"/>
      <c r="X59" s="34"/>
      <c r="Y59" s="34"/>
      <c r="Z59" s="28"/>
    </row>
    <row r="60" spans="1:26" ht="11.25" customHeight="1" outlineLevel="1" x14ac:dyDescent="0.2">
      <c r="A60" s="60">
        <v>70030031</v>
      </c>
      <c r="B60" s="61" t="str">
        <f>VLOOKUP(A60,Preco.Unitario!$A$4:$G$104,2,FALSE)</f>
        <v>SABESP</v>
      </c>
      <c r="C60" s="56" t="str">
        <f>VLOOKUP(A60,Preco.Unitario!$A$4:$G$104,3,FALSE)</f>
        <v>ATERRO DE VALAS, POÇOS E CAVAS COMPACTADO MECANICAMENTE, SEM CONTROLE DO G.C. (C)</v>
      </c>
      <c r="D60" s="62" t="str">
        <f>VLOOKUP(A60,Preco.Unitario!$A$4:$G$104,4,FALSE)</f>
        <v>m³</v>
      </c>
      <c r="E60" s="63">
        <f>E57</f>
        <v>1</v>
      </c>
      <c r="F60" s="64">
        <f>VLOOKUP(A60,Preco.Unitario!$A$4:$G$104,7,FALSE)</f>
        <v>0</v>
      </c>
      <c r="G60" s="64">
        <f t="shared" si="4"/>
        <v>0</v>
      </c>
      <c r="H60" s="34"/>
      <c r="I60" s="34"/>
      <c r="J60" s="34"/>
      <c r="K60" s="34"/>
      <c r="L60" s="34"/>
      <c r="M60" s="34"/>
      <c r="N60" s="34"/>
      <c r="O60" s="34"/>
      <c r="P60" s="34"/>
      <c r="Q60" s="34"/>
      <c r="R60" s="34"/>
      <c r="S60" s="34"/>
      <c r="T60" s="34"/>
      <c r="U60" s="34"/>
      <c r="V60" s="34"/>
      <c r="W60" s="34"/>
      <c r="X60" s="34"/>
      <c r="Y60" s="34"/>
      <c r="Z60" s="28"/>
    </row>
    <row r="61" spans="1:26" ht="11.25" customHeight="1" outlineLevel="1" x14ac:dyDescent="0.2">
      <c r="A61" s="60">
        <v>70030044</v>
      </c>
      <c r="B61" s="61" t="str">
        <f>VLOOKUP(A61,Preco.Unitario!$A$4:$G$104,2,FALSE)</f>
        <v>SABESP</v>
      </c>
      <c r="C61" s="67" t="str">
        <f>VLOOKUP(A61,Preco.Unitario!$A$4:$G$104,3,FALSE)</f>
        <v>ESCAVAÇÃO EM JAZIDA DE SOLO</v>
      </c>
      <c r="D61" s="62" t="str">
        <f>VLOOKUP(A61,Preco.Unitario!$A$4:$G$104,4,FALSE)</f>
        <v>m³</v>
      </c>
      <c r="E61" s="63">
        <f>E57</f>
        <v>1</v>
      </c>
      <c r="F61" s="64">
        <f>VLOOKUP(A61,Preco.Unitario!$A$4:$G$104,7,FALSE)</f>
        <v>0</v>
      </c>
      <c r="G61" s="64">
        <f t="shared" si="4"/>
        <v>0</v>
      </c>
      <c r="H61" s="34"/>
      <c r="I61" s="34"/>
      <c r="J61" s="34"/>
      <c r="K61" s="34"/>
      <c r="L61" s="34"/>
      <c r="M61" s="34"/>
      <c r="N61" s="34"/>
      <c r="O61" s="34"/>
      <c r="P61" s="34"/>
      <c r="Q61" s="34"/>
      <c r="R61" s="34"/>
      <c r="S61" s="34"/>
      <c r="T61" s="34"/>
      <c r="U61" s="34"/>
      <c r="V61" s="34"/>
      <c r="W61" s="34"/>
      <c r="X61" s="34"/>
      <c r="Y61" s="34"/>
      <c r="Z61" s="28"/>
    </row>
    <row r="62" spans="1:26" ht="11.25" customHeight="1" outlineLevel="1" x14ac:dyDescent="0.2">
      <c r="A62" s="48">
        <v>3</v>
      </c>
      <c r="B62" s="68"/>
      <c r="C62" s="59" t="s">
        <v>150</v>
      </c>
      <c r="D62" s="69"/>
      <c r="E62" s="70"/>
      <c r="F62" s="71"/>
      <c r="G62" s="71"/>
      <c r="H62" s="39"/>
      <c r="I62" s="39"/>
      <c r="J62" s="39"/>
      <c r="K62" s="39"/>
      <c r="L62" s="39"/>
      <c r="M62" s="39"/>
      <c r="N62" s="39"/>
      <c r="O62" s="39"/>
      <c r="P62" s="39"/>
      <c r="Q62" s="39"/>
      <c r="R62" s="39"/>
      <c r="S62" s="39"/>
      <c r="T62" s="39"/>
      <c r="U62" s="39"/>
      <c r="V62" s="39"/>
      <c r="W62" s="39"/>
      <c r="X62" s="39"/>
      <c r="Y62" s="39"/>
      <c r="Z62" s="28"/>
    </row>
    <row r="63" spans="1:26" ht="11.25" customHeight="1" outlineLevel="1" x14ac:dyDescent="0.2">
      <c r="A63" s="73" t="s">
        <v>125</v>
      </c>
      <c r="B63" s="68" t="str">
        <f>VLOOKUP(A63,Preco.Unitario!$A$4:$G$104,2,FALSE)</f>
        <v>SABESP INSUMO</v>
      </c>
      <c r="C63" s="20" t="str">
        <f>VLOOKUP(A63,Preco.Unitario!$A$4:$G$104,3,FALSE)</f>
        <v>ENCANADOR</v>
      </c>
      <c r="D63" s="69" t="str">
        <f>VLOOKUP(A63,Preco.Unitario!$A$4:$G$104,4,FALSE)</f>
        <v>H</v>
      </c>
      <c r="E63" s="74">
        <v>4</v>
      </c>
      <c r="F63" s="71">
        <f>VLOOKUP(A63,Preco.Unitario!$A$4:$G$104,7,FALSE)</f>
        <v>0</v>
      </c>
      <c r="G63" s="71">
        <f t="shared" ref="G63:G67" si="5">E63*F63</f>
        <v>0</v>
      </c>
      <c r="H63" s="39"/>
      <c r="I63" s="39"/>
      <c r="J63" s="39"/>
      <c r="K63" s="39"/>
      <c r="L63" s="39"/>
      <c r="M63" s="39"/>
      <c r="N63" s="39"/>
      <c r="O63" s="39"/>
      <c r="P63" s="39"/>
      <c r="Q63" s="39"/>
      <c r="R63" s="39"/>
      <c r="S63" s="39"/>
      <c r="T63" s="39"/>
      <c r="U63" s="39"/>
      <c r="V63" s="39"/>
      <c r="W63" s="39"/>
      <c r="X63" s="39"/>
      <c r="Y63" s="39"/>
      <c r="Z63" s="28"/>
    </row>
    <row r="64" spans="1:26" ht="11.25" customHeight="1" outlineLevel="1" x14ac:dyDescent="0.2">
      <c r="A64" s="73" t="s">
        <v>123</v>
      </c>
      <c r="B64" s="68" t="str">
        <f>VLOOKUP(A64,Preco.Unitario!$A$4:$G$104,2,FALSE)</f>
        <v>SABESP INSUMO</v>
      </c>
      <c r="C64" s="20" t="str">
        <f>VLOOKUP(A64,Preco.Unitario!$A$4:$G$104,3,FALSE)</f>
        <v>AJUDANTE</v>
      </c>
      <c r="D64" s="69" t="str">
        <f>VLOOKUP(A64,Preco.Unitario!$A$4:$G$104,4,FALSE)</f>
        <v>H</v>
      </c>
      <c r="E64" s="74">
        <f>E63</f>
        <v>4</v>
      </c>
      <c r="F64" s="71">
        <f>VLOOKUP(A64,Preco.Unitario!$A$4:$G$104,7,FALSE)</f>
        <v>0</v>
      </c>
      <c r="G64" s="71">
        <f t="shared" si="5"/>
        <v>0</v>
      </c>
      <c r="H64" s="39"/>
      <c r="I64" s="39"/>
      <c r="J64" s="39"/>
      <c r="K64" s="39"/>
      <c r="L64" s="39"/>
      <c r="M64" s="39"/>
      <c r="N64" s="39"/>
      <c r="O64" s="39"/>
      <c r="P64" s="39"/>
      <c r="Q64" s="39"/>
      <c r="R64" s="39"/>
      <c r="S64" s="39"/>
      <c r="T64" s="39"/>
      <c r="U64" s="39"/>
      <c r="V64" s="39"/>
      <c r="W64" s="39"/>
      <c r="X64" s="39"/>
      <c r="Y64" s="39"/>
      <c r="Z64" s="28"/>
    </row>
    <row r="65" spans="1:26" ht="11.25" customHeight="1" outlineLevel="1" x14ac:dyDescent="0.2">
      <c r="A65" s="75" t="s">
        <v>114</v>
      </c>
      <c r="B65" s="68" t="str">
        <f>VLOOKUP(A65,Preco.Unitario!$A$4:$G$104,2,FALSE)</f>
        <v>SABESP INSUMO</v>
      </c>
      <c r="C65" s="20" t="str">
        <f>VLOOKUP(A65,Preco.Unitario!$A$4:$G$104,3,FALSE)</f>
        <v>CAMINHÃO - CARROCERIA FIXA ABERTA DE MADEIRA COM CAPACIDADE 5 T *160CV - À DISPOSIÇÃO</v>
      </c>
      <c r="D65" s="69" t="str">
        <f>VLOOKUP(A65,Preco.Unitario!$A$4:$G$104,4,FALSE)</f>
        <v>H</v>
      </c>
      <c r="E65" s="74">
        <f>E64+0.5</f>
        <v>4.5</v>
      </c>
      <c r="F65" s="71">
        <f>VLOOKUP(A65,Preco.Unitario!$A$4:$G$104,7,FALSE)</f>
        <v>0</v>
      </c>
      <c r="G65" s="71">
        <f t="shared" si="5"/>
        <v>0</v>
      </c>
      <c r="H65" s="34"/>
      <c r="I65" s="34"/>
      <c r="J65" s="34"/>
      <c r="K65" s="34"/>
      <c r="L65" s="34"/>
      <c r="M65" s="34"/>
      <c r="N65" s="34"/>
      <c r="O65" s="34"/>
      <c r="P65" s="34"/>
      <c r="Q65" s="34"/>
      <c r="R65" s="34"/>
      <c r="S65" s="34"/>
      <c r="T65" s="34"/>
      <c r="U65" s="34"/>
      <c r="V65" s="34"/>
      <c r="W65" s="34"/>
      <c r="X65" s="34"/>
      <c r="Y65" s="34"/>
      <c r="Z65" s="28"/>
    </row>
    <row r="66" spans="1:26" ht="11.25" customHeight="1" outlineLevel="1" x14ac:dyDescent="0.2">
      <c r="A66" s="73" t="s">
        <v>129</v>
      </c>
      <c r="B66" s="68" t="str">
        <f>VLOOKUP(A66,Preco.Unitario!$A$4:$G$104,2,FALSE)</f>
        <v>SABESP INSUMO</v>
      </c>
      <c r="C66" s="20" t="str">
        <f>VLOOKUP(A66,Preco.Unitario!$A$4:$G$104,3,FALSE)</f>
        <v>SOLDADOR</v>
      </c>
      <c r="D66" s="69" t="str">
        <f>VLOOKUP(A66,Preco.Unitario!$A$4:$G$104,4,FALSE)</f>
        <v>H</v>
      </c>
      <c r="E66" s="74">
        <v>4</v>
      </c>
      <c r="F66" s="71">
        <f>VLOOKUP(A66,Preco.Unitario!$A$4:$G$104,7,FALSE)</f>
        <v>0</v>
      </c>
      <c r="G66" s="71">
        <f t="shared" si="5"/>
        <v>0</v>
      </c>
      <c r="H66" s="34"/>
      <c r="I66" s="34"/>
      <c r="J66" s="34"/>
      <c r="K66" s="34"/>
      <c r="L66" s="34"/>
      <c r="M66" s="34"/>
      <c r="N66" s="34"/>
      <c r="O66" s="34"/>
      <c r="P66" s="34"/>
      <c r="Q66" s="34"/>
      <c r="R66" s="34"/>
      <c r="S66" s="34"/>
      <c r="T66" s="34"/>
      <c r="U66" s="34"/>
      <c r="V66" s="34"/>
      <c r="W66" s="34"/>
      <c r="X66" s="34"/>
      <c r="Y66" s="34"/>
      <c r="Z66" s="28"/>
    </row>
    <row r="67" spans="1:26" ht="11.25" customHeight="1" outlineLevel="1" x14ac:dyDescent="0.2">
      <c r="A67" s="73" t="s">
        <v>121</v>
      </c>
      <c r="B67" s="68" t="str">
        <f>VLOOKUP(A67,Preco.Unitario!$A$4:$G$104,2,FALSE)</f>
        <v>SABESP INSUMO</v>
      </c>
      <c r="C67" s="20" t="str">
        <f>VLOOKUP(A67,Preco.Unitario!$A$4:$G$104,3,FALSE)</f>
        <v>GERADOR / MOTOSOLDADORA 5 KVA A DIESEL - 220V</v>
      </c>
      <c r="D67" s="69" t="str">
        <f>VLOOKUP(A67,Preco.Unitario!$A$4:$G$104,4,FALSE)</f>
        <v>H</v>
      </c>
      <c r="E67" s="74">
        <f>E66</f>
        <v>4</v>
      </c>
      <c r="F67" s="71">
        <f>VLOOKUP(A67,Preco.Unitario!$A$4:$G$104,7,FALSE)</f>
        <v>0</v>
      </c>
      <c r="G67" s="71">
        <f t="shared" si="5"/>
        <v>0</v>
      </c>
      <c r="H67" s="34"/>
      <c r="I67" s="34"/>
      <c r="J67" s="34"/>
      <c r="K67" s="34"/>
      <c r="L67" s="34"/>
      <c r="M67" s="34"/>
      <c r="N67" s="34"/>
      <c r="O67" s="34"/>
      <c r="P67" s="34"/>
      <c r="Q67" s="34"/>
      <c r="R67" s="34"/>
      <c r="S67" s="34"/>
      <c r="T67" s="34"/>
      <c r="U67" s="34"/>
      <c r="V67" s="34"/>
      <c r="W67" s="34"/>
      <c r="X67" s="34"/>
      <c r="Y67" s="34"/>
      <c r="Z67" s="28"/>
    </row>
    <row r="68" spans="1:26" ht="11.25" customHeight="1" outlineLevel="1" x14ac:dyDescent="0.2">
      <c r="A68" s="48">
        <v>4</v>
      </c>
      <c r="B68" s="48"/>
      <c r="C68" s="80" t="s">
        <v>151</v>
      </c>
      <c r="D68" s="51"/>
      <c r="E68" s="52"/>
      <c r="F68" s="53"/>
      <c r="G68" s="53"/>
      <c r="H68" s="34"/>
      <c r="I68" s="34"/>
      <c r="J68" s="34"/>
      <c r="K68" s="34"/>
      <c r="L68" s="34"/>
      <c r="M68" s="34"/>
      <c r="N68" s="34"/>
      <c r="O68" s="34"/>
      <c r="P68" s="34"/>
      <c r="Q68" s="34"/>
      <c r="R68" s="34"/>
      <c r="S68" s="34"/>
      <c r="T68" s="34"/>
      <c r="U68" s="34"/>
      <c r="V68" s="34"/>
      <c r="W68" s="34"/>
      <c r="X68" s="34"/>
      <c r="Y68" s="34"/>
      <c r="Z68" s="28"/>
    </row>
    <row r="69" spans="1:26" ht="11.25" customHeight="1" outlineLevel="1" x14ac:dyDescent="0.2">
      <c r="A69" s="54">
        <v>70050001</v>
      </c>
      <c r="B69" s="76" t="str">
        <f>VLOOKUP(A69,Preco.Unitario!$A$4:$G$104,2,FALSE)</f>
        <v>SABESP</v>
      </c>
      <c r="C69" s="56" t="str">
        <f>VLOOKUP(A69,Preco.Unitario!$A$4:$G$104,3,FALSE)</f>
        <v>ESGOTAMENTO COM BOMBAS DE SUPERFÍCIE OU SUBMERSAS</v>
      </c>
      <c r="D69" s="77" t="str">
        <f>VLOOKUP(A69,Preco.Unitario!$A$4:$G$104,4,FALSE)</f>
        <v>HPH</v>
      </c>
      <c r="E69" s="82">
        <v>1</v>
      </c>
      <c r="F69" s="79">
        <f>VLOOKUP(A69,Preco.Unitario!$A$4:$G$104,7,FALSE)</f>
        <v>0</v>
      </c>
      <c r="G69" s="79">
        <f>E69*F69</f>
        <v>0</v>
      </c>
      <c r="H69" s="34"/>
      <c r="I69" s="34"/>
      <c r="J69" s="34"/>
      <c r="K69" s="34"/>
      <c r="L69" s="34"/>
      <c r="M69" s="34"/>
      <c r="N69" s="34"/>
      <c r="O69" s="34"/>
      <c r="P69" s="34"/>
      <c r="Q69" s="34"/>
      <c r="R69" s="34"/>
      <c r="S69" s="34"/>
      <c r="T69" s="34"/>
      <c r="U69" s="34"/>
      <c r="V69" s="34"/>
      <c r="W69" s="34"/>
      <c r="X69" s="34"/>
      <c r="Y69" s="34"/>
      <c r="Z69" s="28"/>
    </row>
    <row r="70" spans="1:26" ht="11.25" customHeight="1" outlineLevel="1" x14ac:dyDescent="0.2">
      <c r="A70" s="48">
        <v>5</v>
      </c>
      <c r="B70" s="48"/>
      <c r="C70" s="80" t="s">
        <v>152</v>
      </c>
      <c r="D70" s="51"/>
      <c r="E70" s="52"/>
      <c r="F70" s="53"/>
      <c r="G70" s="53"/>
      <c r="H70" s="34"/>
      <c r="I70" s="34"/>
      <c r="J70" s="34"/>
      <c r="K70" s="34"/>
      <c r="L70" s="34"/>
      <c r="M70" s="34"/>
      <c r="N70" s="34"/>
      <c r="O70" s="34"/>
      <c r="P70" s="34"/>
      <c r="Q70" s="34"/>
      <c r="R70" s="34"/>
      <c r="S70" s="34"/>
      <c r="T70" s="34"/>
      <c r="U70" s="34"/>
      <c r="V70" s="34"/>
      <c r="W70" s="34"/>
      <c r="X70" s="34"/>
      <c r="Y70" s="34"/>
      <c r="Z70" s="28"/>
    </row>
    <row r="71" spans="1:26" ht="11.25" customHeight="1" outlineLevel="1" x14ac:dyDescent="0.2">
      <c r="A71" s="54">
        <v>70010005</v>
      </c>
      <c r="B71" s="76" t="str">
        <f>VLOOKUP(A71,Preco.Unitario!$A$4:$G$104,2,FALSE)</f>
        <v>SABESP</v>
      </c>
      <c r="C71" s="56" t="str">
        <f>VLOOKUP(A71,Preco.Unitario!$A$4:$G$104,3,FALSE)</f>
        <v>CADASTRO DE REDES</v>
      </c>
      <c r="D71" s="77" t="str">
        <f>VLOOKUP(A71,Preco.Unitario!$A$4:$G$104,4,FALSE)</f>
        <v>m</v>
      </c>
      <c r="E71" s="58">
        <f>$D$6</f>
        <v>1</v>
      </c>
      <c r="F71" s="79">
        <f>VLOOKUP(A71,Preco.Unitario!$A$4:$G$104,7,FALSE)</f>
        <v>0</v>
      </c>
      <c r="G71" s="79">
        <f>E71*F71</f>
        <v>0</v>
      </c>
      <c r="H71" s="34"/>
      <c r="I71" s="34"/>
      <c r="J71" s="34"/>
      <c r="K71" s="34"/>
      <c r="L71" s="34"/>
      <c r="M71" s="34"/>
      <c r="N71" s="34"/>
      <c r="O71" s="34"/>
      <c r="P71" s="34"/>
      <c r="Q71" s="34"/>
      <c r="R71" s="34"/>
      <c r="S71" s="34"/>
      <c r="T71" s="34"/>
      <c r="U71" s="34"/>
      <c r="V71" s="34"/>
      <c r="W71" s="34"/>
      <c r="X71" s="34"/>
      <c r="Y71" s="34"/>
      <c r="Z71" s="28"/>
    </row>
    <row r="72" spans="1:26" ht="11.25" customHeight="1" x14ac:dyDescent="0.2">
      <c r="A72" s="257"/>
      <c r="B72" s="258"/>
      <c r="C72" s="408" t="s">
        <v>153</v>
      </c>
      <c r="D72" s="409"/>
      <c r="E72" s="409"/>
      <c r="F72" s="410"/>
      <c r="G72" s="259">
        <f>SUM(G54:G71)</f>
        <v>0</v>
      </c>
      <c r="H72" s="34"/>
      <c r="I72" s="34"/>
      <c r="J72" s="34"/>
      <c r="K72" s="34"/>
      <c r="L72" s="34"/>
      <c r="M72" s="34"/>
      <c r="N72" s="34"/>
      <c r="O72" s="34"/>
      <c r="P72" s="34"/>
      <c r="Q72" s="34"/>
      <c r="R72" s="34"/>
      <c r="S72" s="34"/>
      <c r="T72" s="34"/>
      <c r="U72" s="34"/>
      <c r="V72" s="34"/>
      <c r="W72" s="34"/>
      <c r="X72" s="34"/>
      <c r="Y72" s="34"/>
      <c r="Z72" s="28"/>
    </row>
    <row r="73" spans="1:26" ht="11.25" customHeight="1" x14ac:dyDescent="0.2">
      <c r="A73" s="260" t="str">
        <f>A3</f>
        <v>3.4.</v>
      </c>
      <c r="B73" s="261">
        <f>B52+1</f>
        <v>4</v>
      </c>
      <c r="C73" s="473" t="s">
        <v>279</v>
      </c>
      <c r="D73" s="381"/>
      <c r="E73" s="381"/>
      <c r="F73" s="381"/>
      <c r="G73" s="468"/>
      <c r="H73" s="262"/>
      <c r="I73" s="39"/>
      <c r="J73" s="39"/>
      <c r="K73" s="39"/>
      <c r="L73" s="39"/>
      <c r="M73" s="39"/>
      <c r="N73" s="39"/>
      <c r="O73" s="39"/>
      <c r="P73" s="39"/>
      <c r="Q73" s="39"/>
      <c r="R73" s="39"/>
      <c r="S73" s="39"/>
      <c r="T73" s="39"/>
      <c r="U73" s="39"/>
      <c r="V73" s="39"/>
      <c r="W73" s="39"/>
      <c r="X73" s="39"/>
      <c r="Y73" s="39"/>
      <c r="Z73" s="28"/>
    </row>
    <row r="74" spans="1:26" ht="11.25" customHeight="1" x14ac:dyDescent="0.2">
      <c r="A74" s="263" t="s">
        <v>1</v>
      </c>
      <c r="B74" s="264" t="s">
        <v>2</v>
      </c>
      <c r="C74" s="265" t="s">
        <v>3</v>
      </c>
      <c r="D74" s="266" t="s">
        <v>4</v>
      </c>
      <c r="E74" s="267" t="s">
        <v>146</v>
      </c>
      <c r="F74" s="47" t="s">
        <v>7</v>
      </c>
      <c r="G74" s="267" t="s">
        <v>147</v>
      </c>
      <c r="H74" s="39"/>
      <c r="I74" s="39"/>
      <c r="J74" s="39"/>
      <c r="K74" s="39"/>
      <c r="L74" s="39"/>
      <c r="M74" s="39"/>
      <c r="N74" s="39"/>
      <c r="O74" s="39"/>
      <c r="P74" s="39"/>
      <c r="Q74" s="39"/>
      <c r="R74" s="39"/>
      <c r="S74" s="39"/>
      <c r="T74" s="39"/>
      <c r="U74" s="39"/>
      <c r="V74" s="39"/>
      <c r="W74" s="39"/>
      <c r="X74" s="39"/>
      <c r="Y74" s="39"/>
      <c r="Z74" s="28"/>
    </row>
    <row r="75" spans="1:26" ht="11.25" customHeight="1" x14ac:dyDescent="0.2">
      <c r="A75" s="268">
        <v>1</v>
      </c>
      <c r="B75" s="269"/>
      <c r="C75" s="270" t="s">
        <v>185</v>
      </c>
      <c r="D75" s="271"/>
      <c r="E75" s="271"/>
      <c r="F75" s="272"/>
      <c r="G75" s="272"/>
      <c r="H75" s="39"/>
      <c r="I75" s="39"/>
      <c r="J75" s="39"/>
      <c r="K75" s="39"/>
      <c r="L75" s="39"/>
      <c r="M75" s="39"/>
      <c r="N75" s="39"/>
      <c r="O75" s="39"/>
      <c r="P75" s="39"/>
      <c r="Q75" s="39"/>
      <c r="R75" s="39"/>
      <c r="S75" s="39"/>
      <c r="T75" s="39"/>
      <c r="U75" s="39"/>
      <c r="V75" s="39"/>
      <c r="W75" s="39"/>
      <c r="X75" s="39"/>
      <c r="Y75" s="39"/>
      <c r="Z75" s="28"/>
    </row>
    <row r="76" spans="1:26" ht="11.25" customHeight="1" x14ac:dyDescent="0.2">
      <c r="A76" s="273">
        <v>70140023</v>
      </c>
      <c r="B76" s="274" t="str">
        <f>VLOOKUP(A76,Preco.Unitario!$A$4:$G$104,2,FALSE)</f>
        <v>SABESP</v>
      </c>
      <c r="C76" s="275" t="str">
        <f>VLOOKUP(A76,Preco.Unitario!$A$4:$G$104,3,FALSE)</f>
        <v>TUBOS E CONEXÕES METÁLICOS FLANGEADOS - MONTAGEM</v>
      </c>
      <c r="D76" s="276" t="str">
        <f>VLOOKUP(A76,Preco.Unitario!$A$4:$G$104,4,FALSE)</f>
        <v>KG</v>
      </c>
      <c r="E76" s="58">
        <v>1</v>
      </c>
      <c r="F76" s="277">
        <f>VLOOKUP(A76,Preco.Unitario!$A$4:$G$104,7,FALSE)</f>
        <v>0</v>
      </c>
      <c r="G76" s="277">
        <f>E76*F76</f>
        <v>0</v>
      </c>
      <c r="H76" s="39"/>
      <c r="I76" s="39"/>
      <c r="J76" s="39"/>
      <c r="K76" s="39"/>
      <c r="L76" s="39"/>
      <c r="M76" s="39"/>
      <c r="N76" s="39"/>
      <c r="O76" s="39"/>
      <c r="P76" s="39"/>
      <c r="Q76" s="39"/>
      <c r="R76" s="39"/>
      <c r="S76" s="39"/>
      <c r="T76" s="39"/>
      <c r="U76" s="39"/>
      <c r="V76" s="39"/>
      <c r="W76" s="39"/>
      <c r="X76" s="39"/>
      <c r="Y76" s="39"/>
      <c r="Z76" s="28"/>
    </row>
    <row r="77" spans="1:26" ht="11.25" customHeight="1" x14ac:dyDescent="0.2">
      <c r="A77" s="278"/>
      <c r="B77" s="279"/>
      <c r="C77" s="474" t="s">
        <v>153</v>
      </c>
      <c r="D77" s="374"/>
      <c r="E77" s="374"/>
      <c r="F77" s="375"/>
      <c r="G77" s="255">
        <f>SUM(G75:G76)</f>
        <v>0</v>
      </c>
      <c r="H77" s="39"/>
      <c r="I77" s="39"/>
      <c r="J77" s="39"/>
      <c r="K77" s="39"/>
      <c r="L77" s="39"/>
      <c r="M77" s="39"/>
      <c r="N77" s="39"/>
      <c r="O77" s="39"/>
      <c r="P77" s="39"/>
      <c r="Q77" s="39"/>
      <c r="R77" s="39"/>
      <c r="S77" s="39"/>
      <c r="T77" s="39"/>
      <c r="U77" s="39"/>
      <c r="V77" s="39"/>
      <c r="W77" s="39"/>
      <c r="X77" s="39"/>
      <c r="Y77" s="39"/>
      <c r="Z77" s="28"/>
    </row>
    <row r="78" spans="1:26" ht="11.25" customHeight="1" x14ac:dyDescent="0.2">
      <c r="A78" s="90"/>
      <c r="B78" s="90"/>
      <c r="C78" s="40"/>
      <c r="D78" s="280"/>
      <c r="E78" s="40"/>
      <c r="F78" s="40"/>
      <c r="G78" s="39"/>
      <c r="H78" s="39"/>
      <c r="I78" s="39"/>
      <c r="J78" s="39"/>
      <c r="K78" s="39"/>
      <c r="L78" s="39"/>
      <c r="M78" s="39"/>
      <c r="N78" s="39"/>
      <c r="O78" s="39"/>
      <c r="P78" s="39"/>
      <c r="Q78" s="39"/>
      <c r="R78" s="39"/>
      <c r="S78" s="39"/>
      <c r="T78" s="39"/>
      <c r="U78" s="39"/>
      <c r="V78" s="39"/>
      <c r="W78" s="39"/>
      <c r="X78" s="39"/>
      <c r="Y78" s="39"/>
      <c r="Z78" s="28"/>
    </row>
    <row r="79" spans="1:26" ht="11.25" customHeight="1" x14ac:dyDescent="0.2">
      <c r="A79" s="90"/>
      <c r="B79" s="90"/>
      <c r="C79" s="39"/>
      <c r="D79" s="91"/>
      <c r="E79" s="39"/>
      <c r="F79" s="39"/>
      <c r="G79" s="39"/>
      <c r="H79" s="39"/>
      <c r="I79" s="39"/>
      <c r="J79" s="39"/>
      <c r="K79" s="39"/>
      <c r="L79" s="39"/>
      <c r="M79" s="39"/>
      <c r="N79" s="39"/>
      <c r="O79" s="39"/>
      <c r="P79" s="39"/>
      <c r="Q79" s="39"/>
      <c r="R79" s="39"/>
      <c r="S79" s="39"/>
      <c r="T79" s="39"/>
      <c r="U79" s="39"/>
      <c r="V79" s="39"/>
      <c r="W79" s="39"/>
      <c r="X79" s="39"/>
      <c r="Y79" s="39"/>
      <c r="Z79" s="28"/>
    </row>
    <row r="80" spans="1:26" ht="11.25" customHeight="1" x14ac:dyDescent="0.2">
      <c r="A80" s="90"/>
      <c r="B80" s="90"/>
      <c r="C80" s="39"/>
      <c r="D80" s="91"/>
      <c r="E80" s="39"/>
      <c r="F80" s="39"/>
      <c r="G80" s="39"/>
      <c r="H80" s="39"/>
      <c r="I80" s="39"/>
      <c r="J80" s="39"/>
      <c r="K80" s="39"/>
      <c r="L80" s="39"/>
      <c r="M80" s="39"/>
      <c r="N80" s="39"/>
      <c r="O80" s="39"/>
      <c r="P80" s="39"/>
      <c r="Q80" s="39"/>
      <c r="R80" s="39"/>
      <c r="S80" s="39"/>
      <c r="T80" s="39"/>
      <c r="U80" s="39"/>
      <c r="V80" s="39"/>
      <c r="W80" s="39"/>
      <c r="X80" s="39"/>
      <c r="Y80" s="39"/>
      <c r="Z80" s="28"/>
    </row>
    <row r="81" spans="1:26" ht="11.25" customHeight="1" x14ac:dyDescent="0.2">
      <c r="A81" s="90"/>
      <c r="B81" s="90"/>
      <c r="C81" s="39"/>
      <c r="D81" s="91"/>
      <c r="E81" s="39"/>
      <c r="F81" s="39"/>
      <c r="G81" s="39"/>
      <c r="H81" s="39"/>
      <c r="I81" s="39"/>
      <c r="J81" s="39"/>
      <c r="K81" s="39"/>
      <c r="L81" s="39"/>
      <c r="M81" s="39"/>
      <c r="N81" s="39"/>
      <c r="O81" s="39"/>
      <c r="P81" s="39"/>
      <c r="Q81" s="39"/>
      <c r="R81" s="39"/>
      <c r="S81" s="39"/>
      <c r="T81" s="39"/>
      <c r="U81" s="39"/>
      <c r="V81" s="39"/>
      <c r="W81" s="39"/>
      <c r="X81" s="39"/>
      <c r="Y81" s="39"/>
      <c r="Z81" s="28"/>
    </row>
    <row r="82" spans="1:26" ht="11.25" customHeight="1" x14ac:dyDescent="0.2">
      <c r="A82" s="90"/>
      <c r="B82" s="90"/>
      <c r="C82" s="39"/>
      <c r="D82" s="91"/>
      <c r="E82" s="39"/>
      <c r="F82" s="39"/>
      <c r="G82" s="39"/>
      <c r="H82" s="39"/>
      <c r="I82" s="39"/>
      <c r="J82" s="39"/>
      <c r="K82" s="39"/>
      <c r="L82" s="39"/>
      <c r="M82" s="39"/>
      <c r="N82" s="39"/>
      <c r="O82" s="39"/>
      <c r="P82" s="39"/>
      <c r="Q82" s="39"/>
      <c r="R82" s="39"/>
      <c r="S82" s="39"/>
      <c r="T82" s="39"/>
      <c r="U82" s="39"/>
      <c r="V82" s="39"/>
      <c r="W82" s="39"/>
      <c r="X82" s="39"/>
      <c r="Y82" s="39"/>
      <c r="Z82" s="28"/>
    </row>
    <row r="83" spans="1:26" ht="11.25" customHeight="1" x14ac:dyDescent="0.2">
      <c r="A83" s="90"/>
      <c r="B83" s="90"/>
      <c r="C83" s="39"/>
      <c r="D83" s="91"/>
      <c r="E83" s="39"/>
      <c r="F83" s="39"/>
      <c r="G83" s="39"/>
      <c r="H83" s="39"/>
      <c r="I83" s="39"/>
      <c r="J83" s="39"/>
      <c r="K83" s="39"/>
      <c r="L83" s="39"/>
      <c r="M83" s="39"/>
      <c r="N83" s="39"/>
      <c r="O83" s="39"/>
      <c r="P83" s="39"/>
      <c r="Q83" s="39"/>
      <c r="R83" s="39"/>
      <c r="S83" s="39"/>
      <c r="T83" s="39"/>
      <c r="U83" s="39"/>
      <c r="V83" s="39"/>
      <c r="W83" s="39"/>
      <c r="X83" s="39"/>
      <c r="Y83" s="39"/>
      <c r="Z83" s="28"/>
    </row>
    <row r="84" spans="1:26" ht="11.25" customHeight="1" x14ac:dyDescent="0.2">
      <c r="A84" s="90"/>
      <c r="B84" s="90"/>
      <c r="C84" s="39"/>
      <c r="D84" s="91"/>
      <c r="E84" s="39"/>
      <c r="F84" s="39"/>
      <c r="G84" s="39"/>
      <c r="H84" s="39"/>
      <c r="I84" s="39"/>
      <c r="J84" s="39"/>
      <c r="K84" s="39"/>
      <c r="L84" s="39"/>
      <c r="M84" s="39"/>
      <c r="N84" s="39"/>
      <c r="O84" s="39"/>
      <c r="P84" s="39"/>
      <c r="Q84" s="39"/>
      <c r="R84" s="39"/>
      <c r="S84" s="39"/>
      <c r="T84" s="39"/>
      <c r="U84" s="39"/>
      <c r="V84" s="39"/>
      <c r="W84" s="39"/>
      <c r="X84" s="39"/>
      <c r="Y84" s="39"/>
      <c r="Z84" s="28"/>
    </row>
    <row r="85" spans="1:26" ht="11.25" customHeight="1" x14ac:dyDescent="0.2">
      <c r="A85" s="90"/>
      <c r="B85" s="90"/>
      <c r="C85" s="39"/>
      <c r="D85" s="91"/>
      <c r="E85" s="39"/>
      <c r="F85" s="39"/>
      <c r="G85" s="39"/>
      <c r="H85" s="39"/>
      <c r="I85" s="39"/>
      <c r="J85" s="39"/>
      <c r="K85" s="39"/>
      <c r="L85" s="39"/>
      <c r="M85" s="39"/>
      <c r="N85" s="39"/>
      <c r="O85" s="39"/>
      <c r="P85" s="39"/>
      <c r="Q85" s="39"/>
      <c r="R85" s="39"/>
      <c r="S85" s="39"/>
      <c r="T85" s="39"/>
      <c r="U85" s="39"/>
      <c r="V85" s="39"/>
      <c r="W85" s="39"/>
      <c r="X85" s="39"/>
      <c r="Y85" s="39"/>
      <c r="Z85" s="28"/>
    </row>
    <row r="86" spans="1:26" ht="11.25" customHeight="1" x14ac:dyDescent="0.2">
      <c r="A86" s="90"/>
      <c r="B86" s="90"/>
      <c r="C86" s="39"/>
      <c r="D86" s="91"/>
      <c r="E86" s="39"/>
      <c r="F86" s="39"/>
      <c r="G86" s="39"/>
      <c r="H86" s="39"/>
      <c r="I86" s="39"/>
      <c r="J86" s="39"/>
      <c r="K86" s="39"/>
      <c r="L86" s="39"/>
      <c r="M86" s="39"/>
      <c r="N86" s="39"/>
      <c r="O86" s="39"/>
      <c r="P86" s="39"/>
      <c r="Q86" s="39"/>
      <c r="R86" s="39"/>
      <c r="S86" s="39"/>
      <c r="T86" s="39"/>
      <c r="U86" s="39"/>
      <c r="V86" s="39"/>
      <c r="W86" s="39"/>
      <c r="X86" s="39"/>
      <c r="Y86" s="39"/>
      <c r="Z86" s="28"/>
    </row>
    <row r="87" spans="1:26" ht="11.25" customHeight="1" x14ac:dyDescent="0.2">
      <c r="A87" s="90"/>
      <c r="B87" s="90"/>
      <c r="C87" s="39"/>
      <c r="D87" s="91"/>
      <c r="E87" s="39"/>
      <c r="F87" s="39"/>
      <c r="G87" s="39"/>
      <c r="H87" s="39"/>
      <c r="I87" s="39"/>
      <c r="J87" s="39"/>
      <c r="K87" s="39"/>
      <c r="L87" s="39"/>
      <c r="M87" s="39"/>
      <c r="N87" s="39"/>
      <c r="O87" s="39"/>
      <c r="P87" s="39"/>
      <c r="Q87" s="39"/>
      <c r="R87" s="39"/>
      <c r="S87" s="39"/>
      <c r="T87" s="39"/>
      <c r="U87" s="39"/>
      <c r="V87" s="39"/>
      <c r="W87" s="39"/>
      <c r="X87" s="39"/>
      <c r="Y87" s="39"/>
      <c r="Z87" s="28"/>
    </row>
    <row r="88" spans="1:26" ht="11.25" customHeight="1" x14ac:dyDescent="0.2">
      <c r="A88" s="90"/>
      <c r="B88" s="90"/>
      <c r="C88" s="39"/>
      <c r="D88" s="91"/>
      <c r="E88" s="39"/>
      <c r="F88" s="39"/>
      <c r="G88" s="39"/>
      <c r="H88" s="39"/>
      <c r="I88" s="39"/>
      <c r="J88" s="39"/>
      <c r="K88" s="39"/>
      <c r="L88" s="39"/>
      <c r="M88" s="39"/>
      <c r="N88" s="39"/>
      <c r="O88" s="39"/>
      <c r="P88" s="39"/>
      <c r="Q88" s="39"/>
      <c r="R88" s="39"/>
      <c r="S88" s="39"/>
      <c r="T88" s="39"/>
      <c r="U88" s="39"/>
      <c r="V88" s="39"/>
      <c r="W88" s="39"/>
      <c r="X88" s="39"/>
      <c r="Y88" s="39"/>
      <c r="Z88" s="28"/>
    </row>
    <row r="89" spans="1:26" ht="11.25" customHeight="1" x14ac:dyDescent="0.2">
      <c r="A89" s="90"/>
      <c r="B89" s="90"/>
      <c r="C89" s="39"/>
      <c r="D89" s="91"/>
      <c r="E89" s="39"/>
      <c r="F89" s="39"/>
      <c r="G89" s="39"/>
      <c r="H89" s="39"/>
      <c r="I89" s="39"/>
      <c r="J89" s="39"/>
      <c r="K89" s="39"/>
      <c r="L89" s="39"/>
      <c r="M89" s="39"/>
      <c r="N89" s="39"/>
      <c r="O89" s="39"/>
      <c r="P89" s="39"/>
      <c r="Q89" s="39"/>
      <c r="R89" s="39"/>
      <c r="S89" s="39"/>
      <c r="T89" s="39"/>
      <c r="U89" s="39"/>
      <c r="V89" s="39"/>
      <c r="W89" s="39"/>
      <c r="X89" s="39"/>
      <c r="Y89" s="39"/>
      <c r="Z89" s="28"/>
    </row>
    <row r="90" spans="1:26" ht="11.25" customHeight="1" x14ac:dyDescent="0.2">
      <c r="A90" s="90"/>
      <c r="B90" s="90"/>
      <c r="C90" s="39"/>
      <c r="D90" s="91"/>
      <c r="E90" s="39"/>
      <c r="F90" s="39"/>
      <c r="G90" s="39"/>
      <c r="H90" s="39"/>
      <c r="I90" s="39"/>
      <c r="J90" s="39"/>
      <c r="K90" s="39"/>
      <c r="L90" s="39"/>
      <c r="M90" s="39"/>
      <c r="N90" s="39"/>
      <c r="O90" s="39"/>
      <c r="P90" s="39"/>
      <c r="Q90" s="39"/>
      <c r="R90" s="39"/>
      <c r="S90" s="39"/>
      <c r="T90" s="39"/>
      <c r="U90" s="39"/>
      <c r="V90" s="39"/>
      <c r="W90" s="39"/>
      <c r="X90" s="39"/>
      <c r="Y90" s="39"/>
      <c r="Z90" s="28"/>
    </row>
    <row r="91" spans="1:26" ht="11.25" customHeight="1" x14ac:dyDescent="0.2">
      <c r="A91" s="90"/>
      <c r="B91" s="90"/>
      <c r="C91" s="39"/>
      <c r="D91" s="91"/>
      <c r="E91" s="39"/>
      <c r="F91" s="39"/>
      <c r="G91" s="39"/>
      <c r="H91" s="39"/>
      <c r="I91" s="39"/>
      <c r="J91" s="39"/>
      <c r="K91" s="39"/>
      <c r="L91" s="39"/>
      <c r="M91" s="39"/>
      <c r="N91" s="39"/>
      <c r="O91" s="39"/>
      <c r="P91" s="39"/>
      <c r="Q91" s="39"/>
      <c r="R91" s="39"/>
      <c r="S91" s="39"/>
      <c r="T91" s="39"/>
      <c r="U91" s="39"/>
      <c r="V91" s="39"/>
      <c r="W91" s="39"/>
      <c r="X91" s="39"/>
      <c r="Y91" s="39"/>
      <c r="Z91" s="28"/>
    </row>
    <row r="92" spans="1:26" ht="11.25" customHeight="1" x14ac:dyDescent="0.2">
      <c r="A92" s="90"/>
      <c r="B92" s="90"/>
      <c r="C92" s="39"/>
      <c r="D92" s="91"/>
      <c r="E92" s="39"/>
      <c r="F92" s="39"/>
      <c r="G92" s="39"/>
      <c r="H92" s="39"/>
      <c r="I92" s="39"/>
      <c r="J92" s="39"/>
      <c r="K92" s="39"/>
      <c r="L92" s="39"/>
      <c r="M92" s="39"/>
      <c r="N92" s="39"/>
      <c r="O92" s="39"/>
      <c r="P92" s="39"/>
      <c r="Q92" s="39"/>
      <c r="R92" s="39"/>
      <c r="S92" s="39"/>
      <c r="T92" s="39"/>
      <c r="U92" s="39"/>
      <c r="V92" s="39"/>
      <c r="W92" s="39"/>
      <c r="X92" s="39"/>
      <c r="Y92" s="39"/>
      <c r="Z92" s="28"/>
    </row>
    <row r="93" spans="1:26" ht="11.25" customHeight="1" x14ac:dyDescent="0.2">
      <c r="A93" s="90"/>
      <c r="B93" s="90"/>
      <c r="C93" s="39"/>
      <c r="D93" s="91"/>
      <c r="E93" s="39"/>
      <c r="F93" s="39"/>
      <c r="G93" s="39"/>
      <c r="H93" s="39"/>
      <c r="I93" s="39"/>
      <c r="J93" s="39"/>
      <c r="K93" s="39"/>
      <c r="L93" s="39"/>
      <c r="M93" s="39"/>
      <c r="N93" s="39"/>
      <c r="O93" s="39"/>
      <c r="P93" s="39"/>
      <c r="Q93" s="39"/>
      <c r="R93" s="39"/>
      <c r="S93" s="39"/>
      <c r="T93" s="39"/>
      <c r="U93" s="39"/>
      <c r="V93" s="39"/>
      <c r="W93" s="39"/>
      <c r="X93" s="39"/>
      <c r="Y93" s="39"/>
      <c r="Z93" s="28"/>
    </row>
    <row r="94" spans="1:26" ht="11.25" customHeight="1" x14ac:dyDescent="0.2">
      <c r="A94" s="90"/>
      <c r="B94" s="90"/>
      <c r="C94" s="39"/>
      <c r="D94" s="91"/>
      <c r="E94" s="39"/>
      <c r="F94" s="39"/>
      <c r="G94" s="39"/>
      <c r="H94" s="39"/>
      <c r="I94" s="39"/>
      <c r="J94" s="39"/>
      <c r="K94" s="39"/>
      <c r="L94" s="39"/>
      <c r="M94" s="39"/>
      <c r="N94" s="39"/>
      <c r="O94" s="39"/>
      <c r="P94" s="39"/>
      <c r="Q94" s="39"/>
      <c r="R94" s="39"/>
      <c r="S94" s="39"/>
      <c r="T94" s="39"/>
      <c r="U94" s="39"/>
      <c r="V94" s="39"/>
      <c r="W94" s="39"/>
      <c r="X94" s="39"/>
      <c r="Y94" s="39"/>
      <c r="Z94" s="28"/>
    </row>
    <row r="95" spans="1:26" ht="11.25" customHeight="1" x14ac:dyDescent="0.2">
      <c r="A95" s="90"/>
      <c r="B95" s="90"/>
      <c r="C95" s="39"/>
      <c r="D95" s="91"/>
      <c r="E95" s="39"/>
      <c r="F95" s="39"/>
      <c r="G95" s="39"/>
      <c r="H95" s="39"/>
      <c r="I95" s="39"/>
      <c r="J95" s="39"/>
      <c r="K95" s="39"/>
      <c r="L95" s="39"/>
      <c r="M95" s="39"/>
      <c r="N95" s="39"/>
      <c r="O95" s="39"/>
      <c r="P95" s="39"/>
      <c r="Q95" s="39"/>
      <c r="R95" s="39"/>
      <c r="S95" s="39"/>
      <c r="T95" s="39"/>
      <c r="U95" s="39"/>
      <c r="V95" s="39"/>
      <c r="W95" s="39"/>
      <c r="X95" s="39"/>
      <c r="Y95" s="39"/>
      <c r="Z95" s="28"/>
    </row>
    <row r="96" spans="1:26" ht="11.25" customHeight="1" x14ac:dyDescent="0.2">
      <c r="A96" s="90"/>
      <c r="B96" s="90"/>
      <c r="C96" s="39"/>
      <c r="D96" s="91"/>
      <c r="E96" s="39"/>
      <c r="F96" s="39"/>
      <c r="G96" s="39"/>
      <c r="H96" s="39"/>
      <c r="I96" s="39"/>
      <c r="J96" s="39"/>
      <c r="K96" s="39"/>
      <c r="L96" s="39"/>
      <c r="M96" s="39"/>
      <c r="N96" s="39"/>
      <c r="O96" s="39"/>
      <c r="P96" s="39"/>
      <c r="Q96" s="39"/>
      <c r="R96" s="39"/>
      <c r="S96" s="39"/>
      <c r="T96" s="39"/>
      <c r="U96" s="39"/>
      <c r="V96" s="39"/>
      <c r="W96" s="39"/>
      <c r="X96" s="39"/>
      <c r="Y96" s="39"/>
      <c r="Z96" s="28"/>
    </row>
    <row r="97" spans="1:26" ht="11.25" customHeight="1" x14ac:dyDescent="0.2">
      <c r="A97" s="90"/>
      <c r="B97" s="90"/>
      <c r="C97" s="39"/>
      <c r="D97" s="91"/>
      <c r="E97" s="39"/>
      <c r="F97" s="39"/>
      <c r="G97" s="39"/>
      <c r="H97" s="39"/>
      <c r="I97" s="39"/>
      <c r="J97" s="39"/>
      <c r="K97" s="39"/>
      <c r="L97" s="39"/>
      <c r="M97" s="39"/>
      <c r="N97" s="39"/>
      <c r="O97" s="39"/>
      <c r="P97" s="39"/>
      <c r="Q97" s="39"/>
      <c r="R97" s="39"/>
      <c r="S97" s="39"/>
      <c r="T97" s="39"/>
      <c r="U97" s="39"/>
      <c r="V97" s="39"/>
      <c r="W97" s="39"/>
      <c r="X97" s="39"/>
      <c r="Y97" s="39"/>
      <c r="Z97" s="28"/>
    </row>
    <row r="98" spans="1:26" ht="11.25" customHeight="1" x14ac:dyDescent="0.2">
      <c r="A98" s="90"/>
      <c r="B98" s="90"/>
      <c r="C98" s="39"/>
      <c r="D98" s="91"/>
      <c r="E98" s="39"/>
      <c r="F98" s="39"/>
      <c r="G98" s="39"/>
      <c r="H98" s="39"/>
      <c r="I98" s="39"/>
      <c r="J98" s="39"/>
      <c r="K98" s="39"/>
      <c r="L98" s="39"/>
      <c r="M98" s="39"/>
      <c r="N98" s="39"/>
      <c r="O98" s="39"/>
      <c r="P98" s="39"/>
      <c r="Q98" s="39"/>
      <c r="R98" s="39"/>
      <c r="S98" s="39"/>
      <c r="T98" s="39"/>
      <c r="U98" s="39"/>
      <c r="V98" s="39"/>
      <c r="W98" s="39"/>
      <c r="X98" s="39"/>
      <c r="Y98" s="39"/>
      <c r="Z98" s="28"/>
    </row>
    <row r="99" spans="1:26" ht="11.25" customHeight="1" x14ac:dyDescent="0.2">
      <c r="A99" s="90"/>
      <c r="B99" s="90"/>
      <c r="C99" s="39"/>
      <c r="D99" s="91"/>
      <c r="E99" s="39"/>
      <c r="F99" s="39"/>
      <c r="G99" s="39"/>
      <c r="H99" s="39"/>
      <c r="I99" s="39"/>
      <c r="J99" s="39"/>
      <c r="K99" s="39"/>
      <c r="L99" s="39"/>
      <c r="M99" s="39"/>
      <c r="N99" s="39"/>
      <c r="O99" s="39"/>
      <c r="P99" s="39"/>
      <c r="Q99" s="39"/>
      <c r="R99" s="39"/>
      <c r="S99" s="39"/>
      <c r="T99" s="39"/>
      <c r="U99" s="39"/>
      <c r="V99" s="39"/>
      <c r="W99" s="39"/>
      <c r="X99" s="39"/>
      <c r="Y99" s="39"/>
      <c r="Z99" s="28"/>
    </row>
    <row r="100" spans="1:26" ht="11.25" customHeight="1" x14ac:dyDescent="0.2">
      <c r="A100" s="90"/>
      <c r="B100" s="90"/>
      <c r="C100" s="39"/>
      <c r="D100" s="91"/>
      <c r="E100" s="39"/>
      <c r="F100" s="39"/>
      <c r="G100" s="39"/>
      <c r="H100" s="39"/>
      <c r="I100" s="39"/>
      <c r="J100" s="39"/>
      <c r="K100" s="39"/>
      <c r="L100" s="39"/>
      <c r="M100" s="39"/>
      <c r="N100" s="39"/>
      <c r="O100" s="39"/>
      <c r="P100" s="39"/>
      <c r="Q100" s="39"/>
      <c r="R100" s="39"/>
      <c r="S100" s="39"/>
      <c r="T100" s="39"/>
      <c r="U100" s="39"/>
      <c r="V100" s="39"/>
      <c r="W100" s="39"/>
      <c r="X100" s="39"/>
      <c r="Y100" s="39"/>
      <c r="Z100" s="28"/>
    </row>
    <row r="101" spans="1:26" ht="11.25" customHeight="1" x14ac:dyDescent="0.2">
      <c r="A101" s="90"/>
      <c r="B101" s="90"/>
      <c r="C101" s="39"/>
      <c r="D101" s="91"/>
      <c r="E101" s="39"/>
      <c r="F101" s="39"/>
      <c r="G101" s="39"/>
      <c r="H101" s="39"/>
      <c r="I101" s="39"/>
      <c r="J101" s="39"/>
      <c r="K101" s="39"/>
      <c r="L101" s="39"/>
      <c r="M101" s="39"/>
      <c r="N101" s="39"/>
      <c r="O101" s="39"/>
      <c r="P101" s="39"/>
      <c r="Q101" s="39"/>
      <c r="R101" s="39"/>
      <c r="S101" s="39"/>
      <c r="T101" s="39"/>
      <c r="U101" s="39"/>
      <c r="V101" s="39"/>
      <c r="W101" s="39"/>
      <c r="X101" s="39"/>
      <c r="Y101" s="39"/>
      <c r="Z101" s="28"/>
    </row>
    <row r="102" spans="1:26" ht="11.25" customHeight="1" x14ac:dyDescent="0.2">
      <c r="A102" s="90"/>
      <c r="B102" s="90"/>
      <c r="C102" s="39"/>
      <c r="D102" s="91"/>
      <c r="E102" s="39"/>
      <c r="F102" s="39"/>
      <c r="G102" s="39"/>
      <c r="H102" s="39"/>
      <c r="I102" s="39"/>
      <c r="J102" s="39"/>
      <c r="K102" s="39"/>
      <c r="L102" s="39"/>
      <c r="M102" s="39"/>
      <c r="N102" s="39"/>
      <c r="O102" s="39"/>
      <c r="P102" s="39"/>
      <c r="Q102" s="39"/>
      <c r="R102" s="39"/>
      <c r="S102" s="39"/>
      <c r="T102" s="39"/>
      <c r="U102" s="39"/>
      <c r="V102" s="39"/>
      <c r="W102" s="39"/>
      <c r="X102" s="39"/>
      <c r="Y102" s="39"/>
      <c r="Z102" s="28"/>
    </row>
    <row r="103" spans="1:26" ht="11.25" customHeight="1" x14ac:dyDescent="0.2">
      <c r="A103" s="90"/>
      <c r="B103" s="90"/>
      <c r="C103" s="39"/>
      <c r="D103" s="91"/>
      <c r="E103" s="39"/>
      <c r="F103" s="39"/>
      <c r="G103" s="39"/>
      <c r="H103" s="39"/>
      <c r="I103" s="39"/>
      <c r="J103" s="39"/>
      <c r="K103" s="39"/>
      <c r="L103" s="39"/>
      <c r="M103" s="39"/>
      <c r="N103" s="39"/>
      <c r="O103" s="39"/>
      <c r="P103" s="39"/>
      <c r="Q103" s="39"/>
      <c r="R103" s="39"/>
      <c r="S103" s="39"/>
      <c r="T103" s="39"/>
      <c r="U103" s="39"/>
      <c r="V103" s="39"/>
      <c r="W103" s="39"/>
      <c r="X103" s="39"/>
      <c r="Y103" s="39"/>
      <c r="Z103" s="28"/>
    </row>
    <row r="104" spans="1:26" ht="11.25" customHeight="1" x14ac:dyDescent="0.2">
      <c r="A104" s="90"/>
      <c r="B104" s="90"/>
      <c r="C104" s="39"/>
      <c r="D104" s="91"/>
      <c r="E104" s="39"/>
      <c r="F104" s="39"/>
      <c r="G104" s="39"/>
      <c r="H104" s="39"/>
      <c r="I104" s="39"/>
      <c r="J104" s="39"/>
      <c r="K104" s="39"/>
      <c r="L104" s="39"/>
      <c r="M104" s="39"/>
      <c r="N104" s="39"/>
      <c r="O104" s="39"/>
      <c r="P104" s="39"/>
      <c r="Q104" s="39"/>
      <c r="R104" s="39"/>
      <c r="S104" s="39"/>
      <c r="T104" s="39"/>
      <c r="U104" s="39"/>
      <c r="V104" s="39"/>
      <c r="W104" s="39"/>
      <c r="X104" s="39"/>
      <c r="Y104" s="39"/>
      <c r="Z104" s="28"/>
    </row>
    <row r="105" spans="1:26" ht="11.25" customHeight="1" x14ac:dyDescent="0.2">
      <c r="A105" s="90"/>
      <c r="B105" s="90"/>
      <c r="C105" s="39"/>
      <c r="D105" s="91"/>
      <c r="E105" s="39"/>
      <c r="F105" s="39"/>
      <c r="G105" s="39"/>
      <c r="H105" s="39"/>
      <c r="I105" s="39"/>
      <c r="J105" s="39"/>
      <c r="K105" s="39"/>
      <c r="L105" s="39"/>
      <c r="M105" s="39"/>
      <c r="N105" s="39"/>
      <c r="O105" s="39"/>
      <c r="P105" s="39"/>
      <c r="Q105" s="39"/>
      <c r="R105" s="39"/>
      <c r="S105" s="39"/>
      <c r="T105" s="39"/>
      <c r="U105" s="39"/>
      <c r="V105" s="39"/>
      <c r="W105" s="39"/>
      <c r="X105" s="39"/>
      <c r="Y105" s="39"/>
      <c r="Z105" s="28"/>
    </row>
    <row r="106" spans="1:26" ht="11.25" customHeight="1" x14ac:dyDescent="0.2">
      <c r="A106" s="90"/>
      <c r="B106" s="90"/>
      <c r="C106" s="39"/>
      <c r="D106" s="91"/>
      <c r="E106" s="39"/>
      <c r="F106" s="39"/>
      <c r="G106" s="39"/>
      <c r="H106" s="39"/>
      <c r="I106" s="39"/>
      <c r="J106" s="39"/>
      <c r="K106" s="39"/>
      <c r="L106" s="39"/>
      <c r="M106" s="39"/>
      <c r="N106" s="39"/>
      <c r="O106" s="39"/>
      <c r="P106" s="39"/>
      <c r="Q106" s="39"/>
      <c r="R106" s="39"/>
      <c r="S106" s="39"/>
      <c r="T106" s="39"/>
      <c r="U106" s="39"/>
      <c r="V106" s="39"/>
      <c r="W106" s="39"/>
      <c r="X106" s="39"/>
      <c r="Y106" s="39"/>
      <c r="Z106" s="28"/>
    </row>
    <row r="107" spans="1:26" ht="11.25" customHeight="1" x14ac:dyDescent="0.2">
      <c r="A107" s="90"/>
      <c r="B107" s="90"/>
      <c r="C107" s="39"/>
      <c r="D107" s="91"/>
      <c r="E107" s="39"/>
      <c r="F107" s="39"/>
      <c r="G107" s="39"/>
      <c r="H107" s="39"/>
      <c r="I107" s="39"/>
      <c r="J107" s="39"/>
      <c r="K107" s="39"/>
      <c r="L107" s="39"/>
      <c r="M107" s="39"/>
      <c r="N107" s="39"/>
      <c r="O107" s="39"/>
      <c r="P107" s="39"/>
      <c r="Q107" s="39"/>
      <c r="R107" s="39"/>
      <c r="S107" s="39"/>
      <c r="T107" s="39"/>
      <c r="U107" s="39"/>
      <c r="V107" s="39"/>
      <c r="W107" s="39"/>
      <c r="X107" s="39"/>
      <c r="Y107" s="39"/>
      <c r="Z107" s="28"/>
    </row>
    <row r="108" spans="1:26" ht="11.25" customHeight="1" x14ac:dyDescent="0.2">
      <c r="A108" s="90"/>
      <c r="B108" s="90"/>
      <c r="C108" s="39"/>
      <c r="D108" s="91"/>
      <c r="E108" s="39"/>
      <c r="F108" s="39"/>
      <c r="G108" s="39"/>
      <c r="H108" s="39"/>
      <c r="I108" s="39"/>
      <c r="J108" s="39"/>
      <c r="K108" s="39"/>
      <c r="L108" s="39"/>
      <c r="M108" s="39"/>
      <c r="N108" s="39"/>
      <c r="O108" s="39"/>
      <c r="P108" s="39"/>
      <c r="Q108" s="39"/>
      <c r="R108" s="39"/>
      <c r="S108" s="39"/>
      <c r="T108" s="39"/>
      <c r="U108" s="39"/>
      <c r="V108" s="39"/>
      <c r="W108" s="39"/>
      <c r="X108" s="39"/>
      <c r="Y108" s="39"/>
      <c r="Z108" s="28"/>
    </row>
    <row r="109" spans="1:26" ht="11.25" customHeight="1" x14ac:dyDescent="0.2">
      <c r="A109" s="90"/>
      <c r="B109" s="90"/>
      <c r="C109" s="39"/>
      <c r="D109" s="91"/>
      <c r="E109" s="39"/>
      <c r="F109" s="39"/>
      <c r="G109" s="39"/>
      <c r="H109" s="39"/>
      <c r="I109" s="39"/>
      <c r="J109" s="39"/>
      <c r="K109" s="39"/>
      <c r="L109" s="39"/>
      <c r="M109" s="39"/>
      <c r="N109" s="39"/>
      <c r="O109" s="39"/>
      <c r="P109" s="39"/>
      <c r="Q109" s="39"/>
      <c r="R109" s="39"/>
      <c r="S109" s="39"/>
      <c r="T109" s="39"/>
      <c r="U109" s="39"/>
      <c r="V109" s="39"/>
      <c r="W109" s="39"/>
      <c r="X109" s="39"/>
      <c r="Y109" s="39"/>
      <c r="Z109" s="28"/>
    </row>
    <row r="110" spans="1:26" ht="11.25" customHeight="1" x14ac:dyDescent="0.2">
      <c r="A110" s="90"/>
      <c r="B110" s="90"/>
      <c r="C110" s="39"/>
      <c r="D110" s="91"/>
      <c r="E110" s="39"/>
      <c r="F110" s="39"/>
      <c r="G110" s="39"/>
      <c r="H110" s="39"/>
      <c r="I110" s="39"/>
      <c r="J110" s="39"/>
      <c r="K110" s="39"/>
      <c r="L110" s="39"/>
      <c r="M110" s="39"/>
      <c r="N110" s="39"/>
      <c r="O110" s="39"/>
      <c r="P110" s="39"/>
      <c r="Q110" s="39"/>
      <c r="R110" s="39"/>
      <c r="S110" s="39"/>
      <c r="T110" s="39"/>
      <c r="U110" s="39"/>
      <c r="V110" s="39"/>
      <c r="W110" s="39"/>
      <c r="X110" s="39"/>
      <c r="Y110" s="39"/>
      <c r="Z110" s="28"/>
    </row>
    <row r="111" spans="1:26" ht="11.25" customHeight="1" x14ac:dyDescent="0.2">
      <c r="A111" s="90"/>
      <c r="B111" s="90"/>
      <c r="C111" s="39"/>
      <c r="D111" s="91"/>
      <c r="E111" s="39"/>
      <c r="F111" s="39"/>
      <c r="G111" s="39"/>
      <c r="H111" s="39"/>
      <c r="I111" s="39"/>
      <c r="J111" s="39"/>
      <c r="K111" s="39"/>
      <c r="L111" s="39"/>
      <c r="M111" s="39"/>
      <c r="N111" s="39"/>
      <c r="O111" s="39"/>
      <c r="P111" s="39"/>
      <c r="Q111" s="39"/>
      <c r="R111" s="39"/>
      <c r="S111" s="39"/>
      <c r="T111" s="39"/>
      <c r="U111" s="39"/>
      <c r="V111" s="39"/>
      <c r="W111" s="39"/>
      <c r="X111" s="39"/>
      <c r="Y111" s="39"/>
      <c r="Z111" s="28"/>
    </row>
    <row r="112" spans="1:26" ht="11.25" customHeight="1" x14ac:dyDescent="0.2">
      <c r="A112" s="90"/>
      <c r="B112" s="90"/>
      <c r="C112" s="39"/>
      <c r="D112" s="91"/>
      <c r="E112" s="39"/>
      <c r="F112" s="39"/>
      <c r="G112" s="39"/>
      <c r="H112" s="39"/>
      <c r="I112" s="39"/>
      <c r="J112" s="39"/>
      <c r="K112" s="39"/>
      <c r="L112" s="39"/>
      <c r="M112" s="39"/>
      <c r="N112" s="39"/>
      <c r="O112" s="39"/>
      <c r="P112" s="39"/>
      <c r="Q112" s="39"/>
      <c r="R112" s="39"/>
      <c r="S112" s="39"/>
      <c r="T112" s="39"/>
      <c r="U112" s="39"/>
      <c r="V112" s="39"/>
      <c r="W112" s="39"/>
      <c r="X112" s="39"/>
      <c r="Y112" s="39"/>
      <c r="Z112" s="28"/>
    </row>
    <row r="113" spans="1:26" ht="11.25" customHeight="1" x14ac:dyDescent="0.2">
      <c r="A113" s="90"/>
      <c r="B113" s="90"/>
      <c r="C113" s="39"/>
      <c r="D113" s="91"/>
      <c r="E113" s="39"/>
      <c r="F113" s="39"/>
      <c r="G113" s="39"/>
      <c r="H113" s="39"/>
      <c r="I113" s="39"/>
      <c r="J113" s="39"/>
      <c r="K113" s="39"/>
      <c r="L113" s="39"/>
      <c r="M113" s="39"/>
      <c r="N113" s="39"/>
      <c r="O113" s="39"/>
      <c r="P113" s="39"/>
      <c r="Q113" s="39"/>
      <c r="R113" s="39"/>
      <c r="S113" s="39"/>
      <c r="T113" s="39"/>
      <c r="U113" s="39"/>
      <c r="V113" s="39"/>
      <c r="W113" s="39"/>
      <c r="X113" s="39"/>
      <c r="Y113" s="39"/>
      <c r="Z113" s="28"/>
    </row>
    <row r="114" spans="1:26" ht="11.25" customHeight="1" x14ac:dyDescent="0.2">
      <c r="A114" s="90"/>
      <c r="B114" s="90"/>
      <c r="C114" s="39"/>
      <c r="D114" s="91"/>
      <c r="E114" s="39"/>
      <c r="F114" s="39"/>
      <c r="G114" s="39"/>
      <c r="H114" s="39"/>
      <c r="I114" s="39"/>
      <c r="J114" s="39"/>
      <c r="K114" s="39"/>
      <c r="L114" s="39"/>
      <c r="M114" s="39"/>
      <c r="N114" s="39"/>
      <c r="O114" s="39"/>
      <c r="P114" s="39"/>
      <c r="Q114" s="39"/>
      <c r="R114" s="39"/>
      <c r="S114" s="39"/>
      <c r="T114" s="39"/>
      <c r="U114" s="39"/>
      <c r="V114" s="39"/>
      <c r="W114" s="39"/>
      <c r="X114" s="39"/>
      <c r="Y114" s="39"/>
      <c r="Z114" s="28"/>
    </row>
    <row r="115" spans="1:26" ht="11.25" customHeight="1" x14ac:dyDescent="0.2">
      <c r="A115" s="90"/>
      <c r="B115" s="90"/>
      <c r="C115" s="39"/>
      <c r="D115" s="91"/>
      <c r="E115" s="39"/>
      <c r="F115" s="39"/>
      <c r="G115" s="39"/>
      <c r="H115" s="39"/>
      <c r="I115" s="39"/>
      <c r="J115" s="39"/>
      <c r="K115" s="39"/>
      <c r="L115" s="39"/>
      <c r="M115" s="39"/>
      <c r="N115" s="39"/>
      <c r="O115" s="39"/>
      <c r="P115" s="39"/>
      <c r="Q115" s="39"/>
      <c r="R115" s="39"/>
      <c r="S115" s="39"/>
      <c r="T115" s="39"/>
      <c r="U115" s="39"/>
      <c r="V115" s="39"/>
      <c r="W115" s="39"/>
      <c r="X115" s="39"/>
      <c r="Y115" s="39"/>
      <c r="Z115" s="28"/>
    </row>
    <row r="116" spans="1:26" ht="11.25" customHeight="1" x14ac:dyDescent="0.2">
      <c r="A116" s="90"/>
      <c r="B116" s="90"/>
      <c r="C116" s="39"/>
      <c r="D116" s="91"/>
      <c r="E116" s="39"/>
      <c r="F116" s="39"/>
      <c r="G116" s="39"/>
      <c r="H116" s="39"/>
      <c r="I116" s="39"/>
      <c r="J116" s="39"/>
      <c r="K116" s="39"/>
      <c r="L116" s="39"/>
      <c r="M116" s="39"/>
      <c r="N116" s="39"/>
      <c r="O116" s="39"/>
      <c r="P116" s="39"/>
      <c r="Q116" s="39"/>
      <c r="R116" s="39"/>
      <c r="S116" s="39"/>
      <c r="T116" s="39"/>
      <c r="U116" s="39"/>
      <c r="V116" s="39"/>
      <c r="W116" s="39"/>
      <c r="X116" s="39"/>
      <c r="Y116" s="39"/>
      <c r="Z116" s="28"/>
    </row>
    <row r="117" spans="1:26" ht="11.25" customHeight="1" x14ac:dyDescent="0.2">
      <c r="A117" s="90"/>
      <c r="B117" s="90"/>
      <c r="C117" s="39"/>
      <c r="D117" s="91"/>
      <c r="E117" s="39"/>
      <c r="F117" s="39"/>
      <c r="G117" s="39"/>
      <c r="H117" s="39"/>
      <c r="I117" s="39"/>
      <c r="J117" s="39"/>
      <c r="K117" s="39"/>
      <c r="L117" s="39"/>
      <c r="M117" s="39"/>
      <c r="N117" s="39"/>
      <c r="O117" s="39"/>
      <c r="P117" s="39"/>
      <c r="Q117" s="39"/>
      <c r="R117" s="39"/>
      <c r="S117" s="39"/>
      <c r="T117" s="39"/>
      <c r="U117" s="39"/>
      <c r="V117" s="39"/>
      <c r="W117" s="39"/>
      <c r="X117" s="39"/>
      <c r="Y117" s="39"/>
      <c r="Z117" s="28"/>
    </row>
    <row r="118" spans="1:26" ht="11.25" customHeight="1" x14ac:dyDescent="0.2">
      <c r="A118" s="90"/>
      <c r="B118" s="90"/>
      <c r="C118" s="39"/>
      <c r="D118" s="91"/>
      <c r="E118" s="39"/>
      <c r="F118" s="39"/>
      <c r="G118" s="39"/>
      <c r="H118" s="39"/>
      <c r="I118" s="39"/>
      <c r="J118" s="39"/>
      <c r="K118" s="39"/>
      <c r="L118" s="39"/>
      <c r="M118" s="39"/>
      <c r="N118" s="39"/>
      <c r="O118" s="39"/>
      <c r="P118" s="39"/>
      <c r="Q118" s="39"/>
      <c r="R118" s="39"/>
      <c r="S118" s="39"/>
      <c r="T118" s="39"/>
      <c r="U118" s="39"/>
      <c r="V118" s="39"/>
      <c r="W118" s="39"/>
      <c r="X118" s="39"/>
      <c r="Y118" s="39"/>
      <c r="Z118" s="28"/>
    </row>
    <row r="119" spans="1:26" ht="11.25" customHeight="1" x14ac:dyDescent="0.2">
      <c r="A119" s="90"/>
      <c r="B119" s="90"/>
      <c r="C119" s="39"/>
      <c r="D119" s="91"/>
      <c r="E119" s="39"/>
      <c r="F119" s="39"/>
      <c r="G119" s="39"/>
      <c r="H119" s="39"/>
      <c r="I119" s="39"/>
      <c r="J119" s="39"/>
      <c r="K119" s="39"/>
      <c r="L119" s="39"/>
      <c r="M119" s="39"/>
      <c r="N119" s="39"/>
      <c r="O119" s="39"/>
      <c r="P119" s="39"/>
      <c r="Q119" s="39"/>
      <c r="R119" s="39"/>
      <c r="S119" s="39"/>
      <c r="T119" s="39"/>
      <c r="U119" s="39"/>
      <c r="V119" s="39"/>
      <c r="W119" s="39"/>
      <c r="X119" s="39"/>
      <c r="Y119" s="39"/>
      <c r="Z119" s="28"/>
    </row>
    <row r="120" spans="1:26" ht="11.25" customHeight="1" x14ac:dyDescent="0.2">
      <c r="A120" s="90"/>
      <c r="B120" s="90"/>
      <c r="C120" s="39"/>
      <c r="D120" s="91"/>
      <c r="E120" s="39"/>
      <c r="F120" s="39"/>
      <c r="G120" s="39"/>
      <c r="H120" s="39"/>
      <c r="I120" s="39"/>
      <c r="J120" s="39"/>
      <c r="K120" s="39"/>
      <c r="L120" s="39"/>
      <c r="M120" s="39"/>
      <c r="N120" s="39"/>
      <c r="O120" s="39"/>
      <c r="P120" s="39"/>
      <c r="Q120" s="39"/>
      <c r="R120" s="39"/>
      <c r="S120" s="39"/>
      <c r="T120" s="39"/>
      <c r="U120" s="39"/>
      <c r="V120" s="39"/>
      <c r="W120" s="39"/>
      <c r="X120" s="39"/>
      <c r="Y120" s="39"/>
      <c r="Z120" s="28"/>
    </row>
    <row r="121" spans="1:26" ht="11.25" customHeight="1" x14ac:dyDescent="0.2">
      <c r="A121" s="90"/>
      <c r="B121" s="90"/>
      <c r="C121" s="39"/>
      <c r="D121" s="91"/>
      <c r="E121" s="39"/>
      <c r="F121" s="39"/>
      <c r="G121" s="39"/>
      <c r="H121" s="39"/>
      <c r="I121" s="39"/>
      <c r="J121" s="39"/>
      <c r="K121" s="39"/>
      <c r="L121" s="39"/>
      <c r="M121" s="39"/>
      <c r="N121" s="39"/>
      <c r="O121" s="39"/>
      <c r="P121" s="39"/>
      <c r="Q121" s="39"/>
      <c r="R121" s="39"/>
      <c r="S121" s="39"/>
      <c r="T121" s="39"/>
      <c r="U121" s="39"/>
      <c r="V121" s="39"/>
      <c r="W121" s="39"/>
      <c r="X121" s="39"/>
      <c r="Y121" s="39"/>
      <c r="Z121" s="28"/>
    </row>
    <row r="122" spans="1:26" ht="11.25" customHeight="1" x14ac:dyDescent="0.2">
      <c r="A122" s="90"/>
      <c r="B122" s="90"/>
      <c r="C122" s="39"/>
      <c r="D122" s="91"/>
      <c r="E122" s="39"/>
      <c r="F122" s="39"/>
      <c r="G122" s="39"/>
      <c r="H122" s="39"/>
      <c r="I122" s="39"/>
      <c r="J122" s="39"/>
      <c r="K122" s="39"/>
      <c r="L122" s="39"/>
      <c r="M122" s="39"/>
      <c r="N122" s="39"/>
      <c r="O122" s="39"/>
      <c r="P122" s="39"/>
      <c r="Q122" s="39"/>
      <c r="R122" s="39"/>
      <c r="S122" s="39"/>
      <c r="T122" s="39"/>
      <c r="U122" s="39"/>
      <c r="V122" s="39"/>
      <c r="W122" s="39"/>
      <c r="X122" s="39"/>
      <c r="Y122" s="39"/>
      <c r="Z122" s="28"/>
    </row>
    <row r="123" spans="1:26" ht="11.25" customHeight="1" x14ac:dyDescent="0.2">
      <c r="A123" s="90"/>
      <c r="B123" s="90"/>
      <c r="C123" s="39"/>
      <c r="D123" s="91"/>
      <c r="E123" s="39"/>
      <c r="F123" s="39"/>
      <c r="G123" s="39"/>
      <c r="H123" s="39"/>
      <c r="I123" s="39"/>
      <c r="J123" s="39"/>
      <c r="K123" s="39"/>
      <c r="L123" s="39"/>
      <c r="M123" s="39"/>
      <c r="N123" s="39"/>
      <c r="O123" s="39"/>
      <c r="P123" s="39"/>
      <c r="Q123" s="39"/>
      <c r="R123" s="39"/>
      <c r="S123" s="39"/>
      <c r="T123" s="39"/>
      <c r="U123" s="39"/>
      <c r="V123" s="39"/>
      <c r="W123" s="39"/>
      <c r="X123" s="39"/>
      <c r="Y123" s="39"/>
      <c r="Z123" s="28"/>
    </row>
    <row r="124" spans="1:26" ht="11.25" customHeight="1" x14ac:dyDescent="0.2">
      <c r="A124" s="90"/>
      <c r="B124" s="90"/>
      <c r="C124" s="39"/>
      <c r="D124" s="91"/>
      <c r="E124" s="39"/>
      <c r="F124" s="39"/>
      <c r="G124" s="39"/>
      <c r="H124" s="39"/>
      <c r="I124" s="39"/>
      <c r="J124" s="39"/>
      <c r="K124" s="39"/>
      <c r="L124" s="39"/>
      <c r="M124" s="39"/>
      <c r="N124" s="39"/>
      <c r="O124" s="39"/>
      <c r="P124" s="39"/>
      <c r="Q124" s="39"/>
      <c r="R124" s="39"/>
      <c r="S124" s="39"/>
      <c r="T124" s="39"/>
      <c r="U124" s="39"/>
      <c r="V124" s="39"/>
      <c r="W124" s="39"/>
      <c r="X124" s="39"/>
      <c r="Y124" s="39"/>
      <c r="Z124" s="28"/>
    </row>
    <row r="125" spans="1:26" ht="11.25" customHeight="1" x14ac:dyDescent="0.2">
      <c r="A125" s="90"/>
      <c r="B125" s="90"/>
      <c r="C125" s="39"/>
      <c r="D125" s="91"/>
      <c r="E125" s="39"/>
      <c r="F125" s="39"/>
      <c r="G125" s="39"/>
      <c r="H125" s="39"/>
      <c r="I125" s="39"/>
      <c r="J125" s="39"/>
      <c r="K125" s="39"/>
      <c r="L125" s="39"/>
      <c r="M125" s="39"/>
      <c r="N125" s="39"/>
      <c r="O125" s="39"/>
      <c r="P125" s="39"/>
      <c r="Q125" s="39"/>
      <c r="R125" s="39"/>
      <c r="S125" s="39"/>
      <c r="T125" s="39"/>
      <c r="U125" s="39"/>
      <c r="V125" s="39"/>
      <c r="W125" s="39"/>
      <c r="X125" s="39"/>
      <c r="Y125" s="39"/>
      <c r="Z125" s="28"/>
    </row>
    <row r="126" spans="1:26" ht="11.25" customHeight="1" x14ac:dyDescent="0.2">
      <c r="A126" s="90"/>
      <c r="B126" s="90"/>
      <c r="C126" s="39"/>
      <c r="D126" s="91"/>
      <c r="E126" s="39"/>
      <c r="F126" s="39"/>
      <c r="G126" s="39"/>
      <c r="H126" s="39"/>
      <c r="I126" s="39"/>
      <c r="J126" s="39"/>
      <c r="K126" s="39"/>
      <c r="L126" s="39"/>
      <c r="M126" s="39"/>
      <c r="N126" s="39"/>
      <c r="O126" s="39"/>
      <c r="P126" s="39"/>
      <c r="Q126" s="39"/>
      <c r="R126" s="39"/>
      <c r="S126" s="39"/>
      <c r="T126" s="39"/>
      <c r="U126" s="39"/>
      <c r="V126" s="39"/>
      <c r="W126" s="39"/>
      <c r="X126" s="39"/>
      <c r="Y126" s="39"/>
      <c r="Z126" s="28"/>
    </row>
    <row r="127" spans="1:26" ht="11.25" customHeight="1" x14ac:dyDescent="0.2">
      <c r="A127" s="90"/>
      <c r="B127" s="90"/>
      <c r="C127" s="39"/>
      <c r="D127" s="91"/>
      <c r="E127" s="39"/>
      <c r="F127" s="39"/>
      <c r="G127" s="39"/>
      <c r="H127" s="39"/>
      <c r="I127" s="39"/>
      <c r="J127" s="39"/>
      <c r="K127" s="39"/>
      <c r="L127" s="39"/>
      <c r="M127" s="39"/>
      <c r="N127" s="39"/>
      <c r="O127" s="39"/>
      <c r="P127" s="39"/>
      <c r="Q127" s="39"/>
      <c r="R127" s="39"/>
      <c r="S127" s="39"/>
      <c r="T127" s="39"/>
      <c r="U127" s="39"/>
      <c r="V127" s="39"/>
      <c r="W127" s="39"/>
      <c r="X127" s="39"/>
      <c r="Y127" s="39"/>
      <c r="Z127" s="28"/>
    </row>
    <row r="128" spans="1:26" ht="11.25" customHeight="1" x14ac:dyDescent="0.2">
      <c r="A128" s="90"/>
      <c r="B128" s="90"/>
      <c r="C128" s="39"/>
      <c r="D128" s="91"/>
      <c r="E128" s="39"/>
      <c r="F128" s="39"/>
      <c r="G128" s="39"/>
      <c r="H128" s="39"/>
      <c r="I128" s="39"/>
      <c r="J128" s="39"/>
      <c r="K128" s="39"/>
      <c r="L128" s="39"/>
      <c r="M128" s="39"/>
      <c r="N128" s="39"/>
      <c r="O128" s="39"/>
      <c r="P128" s="39"/>
      <c r="Q128" s="39"/>
      <c r="R128" s="39"/>
      <c r="S128" s="39"/>
      <c r="T128" s="39"/>
      <c r="U128" s="39"/>
      <c r="V128" s="39"/>
      <c r="W128" s="39"/>
      <c r="X128" s="39"/>
      <c r="Y128" s="39"/>
      <c r="Z128" s="28"/>
    </row>
    <row r="129" spans="1:26" ht="11.25" customHeight="1" x14ac:dyDescent="0.2">
      <c r="A129" s="90"/>
      <c r="B129" s="90"/>
      <c r="C129" s="39"/>
      <c r="D129" s="91"/>
      <c r="E129" s="39"/>
      <c r="F129" s="39"/>
      <c r="G129" s="39"/>
      <c r="H129" s="39"/>
      <c r="I129" s="39"/>
      <c r="J129" s="39"/>
      <c r="K129" s="39"/>
      <c r="L129" s="39"/>
      <c r="M129" s="39"/>
      <c r="N129" s="39"/>
      <c r="O129" s="39"/>
      <c r="P129" s="39"/>
      <c r="Q129" s="39"/>
      <c r="R129" s="39"/>
      <c r="S129" s="39"/>
      <c r="T129" s="39"/>
      <c r="U129" s="39"/>
      <c r="V129" s="39"/>
      <c r="W129" s="39"/>
      <c r="X129" s="39"/>
      <c r="Y129" s="39"/>
      <c r="Z129" s="28"/>
    </row>
    <row r="130" spans="1:26" ht="11.25" customHeight="1" x14ac:dyDescent="0.2">
      <c r="A130" s="90"/>
      <c r="B130" s="90"/>
      <c r="C130" s="39"/>
      <c r="D130" s="91"/>
      <c r="E130" s="39"/>
      <c r="F130" s="39"/>
      <c r="G130" s="39"/>
      <c r="H130" s="39"/>
      <c r="I130" s="39"/>
      <c r="J130" s="39"/>
      <c r="K130" s="39"/>
      <c r="L130" s="39"/>
      <c r="M130" s="39"/>
      <c r="N130" s="39"/>
      <c r="O130" s="39"/>
      <c r="P130" s="39"/>
      <c r="Q130" s="39"/>
      <c r="R130" s="39"/>
      <c r="S130" s="39"/>
      <c r="T130" s="39"/>
      <c r="U130" s="39"/>
      <c r="V130" s="39"/>
      <c r="W130" s="39"/>
      <c r="X130" s="39"/>
      <c r="Y130" s="39"/>
      <c r="Z130" s="28"/>
    </row>
    <row r="131" spans="1:26" ht="11.25" customHeight="1" x14ac:dyDescent="0.2">
      <c r="A131" s="90"/>
      <c r="B131" s="90"/>
      <c r="C131" s="39"/>
      <c r="D131" s="91"/>
      <c r="E131" s="39"/>
      <c r="F131" s="39"/>
      <c r="G131" s="39"/>
      <c r="H131" s="39"/>
      <c r="I131" s="39"/>
      <c r="J131" s="39"/>
      <c r="K131" s="39"/>
      <c r="L131" s="39"/>
      <c r="M131" s="39"/>
      <c r="N131" s="39"/>
      <c r="O131" s="39"/>
      <c r="P131" s="39"/>
      <c r="Q131" s="39"/>
      <c r="R131" s="39"/>
      <c r="S131" s="39"/>
      <c r="T131" s="39"/>
      <c r="U131" s="39"/>
      <c r="V131" s="39"/>
      <c r="W131" s="39"/>
      <c r="X131" s="39"/>
      <c r="Y131" s="39"/>
      <c r="Z131" s="28"/>
    </row>
    <row r="132" spans="1:26" ht="11.25" customHeight="1" x14ac:dyDescent="0.2">
      <c r="A132" s="90"/>
      <c r="B132" s="90"/>
      <c r="C132" s="39"/>
      <c r="D132" s="91"/>
      <c r="E132" s="39"/>
      <c r="F132" s="39"/>
      <c r="G132" s="39"/>
      <c r="H132" s="39"/>
      <c r="I132" s="39"/>
      <c r="J132" s="39"/>
      <c r="K132" s="39"/>
      <c r="L132" s="39"/>
      <c r="M132" s="39"/>
      <c r="N132" s="39"/>
      <c r="O132" s="39"/>
      <c r="P132" s="39"/>
      <c r="Q132" s="39"/>
      <c r="R132" s="39"/>
      <c r="S132" s="39"/>
      <c r="T132" s="39"/>
      <c r="U132" s="39"/>
      <c r="V132" s="39"/>
      <c r="W132" s="39"/>
      <c r="X132" s="39"/>
      <c r="Y132" s="39"/>
      <c r="Z132" s="28"/>
    </row>
    <row r="133" spans="1:26" ht="11.25" customHeight="1" x14ac:dyDescent="0.2">
      <c r="A133" s="90"/>
      <c r="B133" s="90"/>
      <c r="C133" s="39"/>
      <c r="D133" s="91"/>
      <c r="E133" s="39"/>
      <c r="F133" s="39"/>
      <c r="G133" s="39"/>
      <c r="H133" s="39"/>
      <c r="I133" s="39"/>
      <c r="J133" s="39"/>
      <c r="K133" s="39"/>
      <c r="L133" s="39"/>
      <c r="M133" s="39"/>
      <c r="N133" s="39"/>
      <c r="O133" s="39"/>
      <c r="P133" s="39"/>
      <c r="Q133" s="39"/>
      <c r="R133" s="39"/>
      <c r="S133" s="39"/>
      <c r="T133" s="39"/>
      <c r="U133" s="39"/>
      <c r="V133" s="39"/>
      <c r="W133" s="39"/>
      <c r="X133" s="39"/>
      <c r="Y133" s="39"/>
      <c r="Z133" s="28"/>
    </row>
    <row r="134" spans="1:26" ht="11.25" customHeight="1" x14ac:dyDescent="0.2">
      <c r="A134" s="90"/>
      <c r="B134" s="90"/>
      <c r="C134" s="39"/>
      <c r="D134" s="91"/>
      <c r="E134" s="39"/>
      <c r="F134" s="39"/>
      <c r="G134" s="39"/>
      <c r="H134" s="39"/>
      <c r="I134" s="39"/>
      <c r="J134" s="39"/>
      <c r="K134" s="39"/>
      <c r="L134" s="39"/>
      <c r="M134" s="39"/>
      <c r="N134" s="39"/>
      <c r="O134" s="39"/>
      <c r="P134" s="39"/>
      <c r="Q134" s="39"/>
      <c r="R134" s="39"/>
      <c r="S134" s="39"/>
      <c r="T134" s="39"/>
      <c r="U134" s="39"/>
      <c r="V134" s="39"/>
      <c r="W134" s="39"/>
      <c r="X134" s="39"/>
      <c r="Y134" s="39"/>
      <c r="Z134" s="28"/>
    </row>
    <row r="135" spans="1:26" ht="11.25" customHeight="1" x14ac:dyDescent="0.2">
      <c r="A135" s="90"/>
      <c r="B135" s="90"/>
      <c r="C135" s="39"/>
      <c r="D135" s="91"/>
      <c r="E135" s="39"/>
      <c r="F135" s="39"/>
      <c r="G135" s="39"/>
      <c r="H135" s="39"/>
      <c r="I135" s="39"/>
      <c r="J135" s="39"/>
      <c r="K135" s="39"/>
      <c r="L135" s="39"/>
      <c r="M135" s="39"/>
      <c r="N135" s="39"/>
      <c r="O135" s="39"/>
      <c r="P135" s="39"/>
      <c r="Q135" s="39"/>
      <c r="R135" s="39"/>
      <c r="S135" s="39"/>
      <c r="T135" s="39"/>
      <c r="U135" s="39"/>
      <c r="V135" s="39"/>
      <c r="W135" s="39"/>
      <c r="X135" s="39"/>
      <c r="Y135" s="39"/>
      <c r="Z135" s="28"/>
    </row>
    <row r="136" spans="1:26" ht="11.25" customHeight="1" x14ac:dyDescent="0.2">
      <c r="A136" s="90"/>
      <c r="B136" s="90"/>
      <c r="C136" s="39"/>
      <c r="D136" s="91"/>
      <c r="E136" s="39"/>
      <c r="F136" s="39"/>
      <c r="G136" s="39"/>
      <c r="H136" s="39"/>
      <c r="I136" s="39"/>
      <c r="J136" s="39"/>
      <c r="K136" s="39"/>
      <c r="L136" s="39"/>
      <c r="M136" s="39"/>
      <c r="N136" s="39"/>
      <c r="O136" s="39"/>
      <c r="P136" s="39"/>
      <c r="Q136" s="39"/>
      <c r="R136" s="39"/>
      <c r="S136" s="39"/>
      <c r="T136" s="39"/>
      <c r="U136" s="39"/>
      <c r="V136" s="39"/>
      <c r="W136" s="39"/>
      <c r="X136" s="39"/>
      <c r="Y136" s="39"/>
      <c r="Z136" s="28"/>
    </row>
    <row r="137" spans="1:26" ht="11.25" customHeight="1" x14ac:dyDescent="0.2">
      <c r="A137" s="90"/>
      <c r="B137" s="90"/>
      <c r="C137" s="39"/>
      <c r="D137" s="91"/>
      <c r="E137" s="39"/>
      <c r="F137" s="39"/>
      <c r="G137" s="39"/>
      <c r="H137" s="39"/>
      <c r="I137" s="39"/>
      <c r="J137" s="39"/>
      <c r="K137" s="39"/>
      <c r="L137" s="39"/>
      <c r="M137" s="39"/>
      <c r="N137" s="39"/>
      <c r="O137" s="39"/>
      <c r="P137" s="39"/>
      <c r="Q137" s="39"/>
      <c r="R137" s="39"/>
      <c r="S137" s="39"/>
      <c r="T137" s="39"/>
      <c r="U137" s="39"/>
      <c r="V137" s="39"/>
      <c r="W137" s="39"/>
      <c r="X137" s="39"/>
      <c r="Y137" s="39"/>
      <c r="Z137" s="28"/>
    </row>
    <row r="138" spans="1:26" ht="11.25" customHeight="1" x14ac:dyDescent="0.2">
      <c r="A138" s="90"/>
      <c r="B138" s="90"/>
      <c r="C138" s="39"/>
      <c r="D138" s="91"/>
      <c r="E138" s="39"/>
      <c r="F138" s="39"/>
      <c r="G138" s="39"/>
      <c r="H138" s="39"/>
      <c r="I138" s="39"/>
      <c r="J138" s="39"/>
      <c r="K138" s="39"/>
      <c r="L138" s="39"/>
      <c r="M138" s="39"/>
      <c r="N138" s="39"/>
      <c r="O138" s="39"/>
      <c r="P138" s="39"/>
      <c r="Q138" s="39"/>
      <c r="R138" s="39"/>
      <c r="S138" s="39"/>
      <c r="T138" s="39"/>
      <c r="U138" s="39"/>
      <c r="V138" s="39"/>
      <c r="W138" s="39"/>
      <c r="X138" s="39"/>
      <c r="Y138" s="39"/>
      <c r="Z138" s="28"/>
    </row>
    <row r="139" spans="1:26" ht="11.25" customHeight="1" x14ac:dyDescent="0.2">
      <c r="A139" s="90"/>
      <c r="B139" s="90"/>
      <c r="C139" s="39"/>
      <c r="D139" s="91"/>
      <c r="E139" s="39"/>
      <c r="F139" s="39"/>
      <c r="G139" s="39"/>
      <c r="H139" s="39"/>
      <c r="I139" s="39"/>
      <c r="J139" s="39"/>
      <c r="K139" s="39"/>
      <c r="L139" s="39"/>
      <c r="M139" s="39"/>
      <c r="N139" s="39"/>
      <c r="O139" s="39"/>
      <c r="P139" s="39"/>
      <c r="Q139" s="39"/>
      <c r="R139" s="39"/>
      <c r="S139" s="39"/>
      <c r="T139" s="39"/>
      <c r="U139" s="39"/>
      <c r="V139" s="39"/>
      <c r="W139" s="39"/>
      <c r="X139" s="39"/>
      <c r="Y139" s="39"/>
      <c r="Z139" s="28"/>
    </row>
    <row r="140" spans="1:26" ht="11.25" customHeight="1" x14ac:dyDescent="0.2">
      <c r="A140" s="90"/>
      <c r="B140" s="90"/>
      <c r="C140" s="39"/>
      <c r="D140" s="91"/>
      <c r="E140" s="39"/>
      <c r="F140" s="39"/>
      <c r="G140" s="39"/>
      <c r="H140" s="39"/>
      <c r="I140" s="39"/>
      <c r="J140" s="39"/>
      <c r="K140" s="39"/>
      <c r="L140" s="39"/>
      <c r="M140" s="39"/>
      <c r="N140" s="39"/>
      <c r="O140" s="39"/>
      <c r="P140" s="39"/>
      <c r="Q140" s="39"/>
      <c r="R140" s="39"/>
      <c r="S140" s="39"/>
      <c r="T140" s="39"/>
      <c r="U140" s="39"/>
      <c r="V140" s="39"/>
      <c r="W140" s="39"/>
      <c r="X140" s="39"/>
      <c r="Y140" s="39"/>
      <c r="Z140" s="28"/>
    </row>
    <row r="141" spans="1:26" ht="11.25" customHeight="1" x14ac:dyDescent="0.2">
      <c r="A141" s="90"/>
      <c r="B141" s="90"/>
      <c r="C141" s="39"/>
      <c r="D141" s="91"/>
      <c r="E141" s="39"/>
      <c r="F141" s="39"/>
      <c r="G141" s="39"/>
      <c r="H141" s="39"/>
      <c r="I141" s="39"/>
      <c r="J141" s="39"/>
      <c r="K141" s="39"/>
      <c r="L141" s="39"/>
      <c r="M141" s="39"/>
      <c r="N141" s="39"/>
      <c r="O141" s="39"/>
      <c r="P141" s="39"/>
      <c r="Q141" s="39"/>
      <c r="R141" s="39"/>
      <c r="S141" s="39"/>
      <c r="T141" s="39"/>
      <c r="U141" s="39"/>
      <c r="V141" s="39"/>
      <c r="W141" s="39"/>
      <c r="X141" s="39"/>
      <c r="Y141" s="39"/>
      <c r="Z141" s="28"/>
    </row>
    <row r="142" spans="1:26" ht="11.25" customHeight="1" x14ac:dyDescent="0.2">
      <c r="A142" s="90"/>
      <c r="B142" s="90"/>
      <c r="C142" s="39"/>
      <c r="D142" s="91"/>
      <c r="E142" s="39"/>
      <c r="F142" s="39"/>
      <c r="G142" s="39"/>
      <c r="H142" s="39"/>
      <c r="I142" s="39"/>
      <c r="J142" s="39"/>
      <c r="K142" s="39"/>
      <c r="L142" s="39"/>
      <c r="M142" s="39"/>
      <c r="N142" s="39"/>
      <c r="O142" s="39"/>
      <c r="P142" s="39"/>
      <c r="Q142" s="39"/>
      <c r="R142" s="39"/>
      <c r="S142" s="39"/>
      <c r="T142" s="39"/>
      <c r="U142" s="39"/>
      <c r="V142" s="39"/>
      <c r="W142" s="39"/>
      <c r="X142" s="39"/>
      <c r="Y142" s="39"/>
      <c r="Z142" s="28"/>
    </row>
    <row r="143" spans="1:26" ht="11.25" customHeight="1" x14ac:dyDescent="0.2">
      <c r="A143" s="90"/>
      <c r="B143" s="90"/>
      <c r="C143" s="39"/>
      <c r="D143" s="91"/>
      <c r="E143" s="39"/>
      <c r="F143" s="39"/>
      <c r="G143" s="39"/>
      <c r="H143" s="39"/>
      <c r="I143" s="39"/>
      <c r="J143" s="39"/>
      <c r="K143" s="39"/>
      <c r="L143" s="39"/>
      <c r="M143" s="39"/>
      <c r="N143" s="39"/>
      <c r="O143" s="39"/>
      <c r="P143" s="39"/>
      <c r="Q143" s="39"/>
      <c r="R143" s="39"/>
      <c r="S143" s="39"/>
      <c r="T143" s="39"/>
      <c r="U143" s="39"/>
      <c r="V143" s="39"/>
      <c r="W143" s="39"/>
      <c r="X143" s="39"/>
      <c r="Y143" s="39"/>
      <c r="Z143" s="28"/>
    </row>
    <row r="144" spans="1:26" ht="11.25" customHeight="1" x14ac:dyDescent="0.2">
      <c r="A144" s="90"/>
      <c r="B144" s="90"/>
      <c r="C144" s="39"/>
      <c r="D144" s="91"/>
      <c r="E144" s="39"/>
      <c r="F144" s="39"/>
      <c r="G144" s="39"/>
      <c r="H144" s="39"/>
      <c r="I144" s="39"/>
      <c r="J144" s="39"/>
      <c r="K144" s="39"/>
      <c r="L144" s="39"/>
      <c r="M144" s="39"/>
      <c r="N144" s="39"/>
      <c r="O144" s="39"/>
      <c r="P144" s="39"/>
      <c r="Q144" s="39"/>
      <c r="R144" s="39"/>
      <c r="S144" s="39"/>
      <c r="T144" s="39"/>
      <c r="U144" s="39"/>
      <c r="V144" s="39"/>
      <c r="W144" s="39"/>
      <c r="X144" s="39"/>
      <c r="Y144" s="39"/>
      <c r="Z144" s="28"/>
    </row>
    <row r="145" spans="1:26" ht="11.25" customHeight="1" x14ac:dyDescent="0.2">
      <c r="A145" s="90"/>
      <c r="B145" s="90"/>
      <c r="C145" s="39"/>
      <c r="D145" s="91"/>
      <c r="E145" s="39"/>
      <c r="F145" s="39"/>
      <c r="G145" s="39"/>
      <c r="H145" s="39"/>
      <c r="I145" s="39"/>
      <c r="J145" s="39"/>
      <c r="K145" s="39"/>
      <c r="L145" s="39"/>
      <c r="M145" s="39"/>
      <c r="N145" s="39"/>
      <c r="O145" s="39"/>
      <c r="P145" s="39"/>
      <c r="Q145" s="39"/>
      <c r="R145" s="39"/>
      <c r="S145" s="39"/>
      <c r="T145" s="39"/>
      <c r="U145" s="39"/>
      <c r="V145" s="39"/>
      <c r="W145" s="39"/>
      <c r="X145" s="39"/>
      <c r="Y145" s="39"/>
      <c r="Z145" s="28"/>
    </row>
    <row r="146" spans="1:26" ht="11.25" customHeight="1" x14ac:dyDescent="0.2">
      <c r="A146" s="90"/>
      <c r="B146" s="90"/>
      <c r="C146" s="39"/>
      <c r="D146" s="91"/>
      <c r="E146" s="39"/>
      <c r="F146" s="39"/>
      <c r="G146" s="39"/>
      <c r="H146" s="39"/>
      <c r="I146" s="39"/>
      <c r="J146" s="39"/>
      <c r="K146" s="39"/>
      <c r="L146" s="39"/>
      <c r="M146" s="39"/>
      <c r="N146" s="39"/>
      <c r="O146" s="39"/>
      <c r="P146" s="39"/>
      <c r="Q146" s="39"/>
      <c r="R146" s="39"/>
      <c r="S146" s="39"/>
      <c r="T146" s="39"/>
      <c r="U146" s="39"/>
      <c r="V146" s="39"/>
      <c r="W146" s="39"/>
      <c r="X146" s="39"/>
      <c r="Y146" s="39"/>
      <c r="Z146" s="28"/>
    </row>
    <row r="147" spans="1:26" ht="11.25" customHeight="1" x14ac:dyDescent="0.2">
      <c r="A147" s="90"/>
      <c r="B147" s="90"/>
      <c r="C147" s="39"/>
      <c r="D147" s="91"/>
      <c r="E147" s="39"/>
      <c r="F147" s="39"/>
      <c r="G147" s="39"/>
      <c r="H147" s="39"/>
      <c r="I147" s="39"/>
      <c r="J147" s="39"/>
      <c r="K147" s="39"/>
      <c r="L147" s="39"/>
      <c r="M147" s="39"/>
      <c r="N147" s="39"/>
      <c r="O147" s="39"/>
      <c r="P147" s="39"/>
      <c r="Q147" s="39"/>
      <c r="R147" s="39"/>
      <c r="S147" s="39"/>
      <c r="T147" s="39"/>
      <c r="U147" s="39"/>
      <c r="V147" s="39"/>
      <c r="W147" s="39"/>
      <c r="X147" s="39"/>
      <c r="Y147" s="39"/>
      <c r="Z147" s="28"/>
    </row>
    <row r="148" spans="1:26" ht="11.25" customHeight="1" x14ac:dyDescent="0.2">
      <c r="A148" s="90"/>
      <c r="B148" s="90"/>
      <c r="C148" s="39"/>
      <c r="D148" s="91"/>
      <c r="E148" s="39"/>
      <c r="F148" s="39"/>
      <c r="G148" s="39"/>
      <c r="H148" s="39"/>
      <c r="I148" s="39"/>
      <c r="J148" s="39"/>
      <c r="K148" s="39"/>
      <c r="L148" s="39"/>
      <c r="M148" s="39"/>
      <c r="N148" s="39"/>
      <c r="O148" s="39"/>
      <c r="P148" s="39"/>
      <c r="Q148" s="39"/>
      <c r="R148" s="39"/>
      <c r="S148" s="39"/>
      <c r="T148" s="39"/>
      <c r="U148" s="39"/>
      <c r="V148" s="39"/>
      <c r="W148" s="39"/>
      <c r="X148" s="39"/>
      <c r="Y148" s="39"/>
      <c r="Z148" s="28"/>
    </row>
    <row r="149" spans="1:26" ht="11.25" customHeight="1" x14ac:dyDescent="0.2">
      <c r="A149" s="90"/>
      <c r="B149" s="90"/>
      <c r="C149" s="39"/>
      <c r="D149" s="91"/>
      <c r="E149" s="39"/>
      <c r="F149" s="39"/>
      <c r="G149" s="39"/>
      <c r="H149" s="39"/>
      <c r="I149" s="39"/>
      <c r="J149" s="39"/>
      <c r="K149" s="39"/>
      <c r="L149" s="39"/>
      <c r="M149" s="39"/>
      <c r="N149" s="39"/>
      <c r="O149" s="39"/>
      <c r="P149" s="39"/>
      <c r="Q149" s="39"/>
      <c r="R149" s="39"/>
      <c r="S149" s="39"/>
      <c r="T149" s="39"/>
      <c r="U149" s="39"/>
      <c r="V149" s="39"/>
      <c r="W149" s="39"/>
      <c r="X149" s="39"/>
      <c r="Y149" s="39"/>
      <c r="Z149" s="28"/>
    </row>
    <row r="150" spans="1:26" ht="11.25" customHeight="1" x14ac:dyDescent="0.2">
      <c r="A150" s="90"/>
      <c r="B150" s="90"/>
      <c r="C150" s="39"/>
      <c r="D150" s="91"/>
      <c r="E150" s="39"/>
      <c r="F150" s="39"/>
      <c r="G150" s="39"/>
      <c r="H150" s="39"/>
      <c r="I150" s="39"/>
      <c r="J150" s="39"/>
      <c r="K150" s="39"/>
      <c r="L150" s="39"/>
      <c r="M150" s="39"/>
      <c r="N150" s="39"/>
      <c r="O150" s="39"/>
      <c r="P150" s="39"/>
      <c r="Q150" s="39"/>
      <c r="R150" s="39"/>
      <c r="S150" s="39"/>
      <c r="T150" s="39"/>
      <c r="U150" s="39"/>
      <c r="V150" s="39"/>
      <c r="W150" s="39"/>
      <c r="X150" s="39"/>
      <c r="Y150" s="39"/>
      <c r="Z150" s="28"/>
    </row>
    <row r="151" spans="1:26" ht="11.25" customHeight="1" x14ac:dyDescent="0.2">
      <c r="A151" s="90"/>
      <c r="B151" s="90"/>
      <c r="C151" s="39"/>
      <c r="D151" s="91"/>
      <c r="E151" s="39"/>
      <c r="F151" s="39"/>
      <c r="G151" s="39"/>
      <c r="H151" s="39"/>
      <c r="I151" s="39"/>
      <c r="J151" s="39"/>
      <c r="K151" s="39"/>
      <c r="L151" s="39"/>
      <c r="M151" s="39"/>
      <c r="N151" s="39"/>
      <c r="O151" s="39"/>
      <c r="P151" s="39"/>
      <c r="Q151" s="39"/>
      <c r="R151" s="39"/>
      <c r="S151" s="39"/>
      <c r="T151" s="39"/>
      <c r="U151" s="39"/>
      <c r="V151" s="39"/>
      <c r="W151" s="39"/>
      <c r="X151" s="39"/>
      <c r="Y151" s="39"/>
      <c r="Z151" s="28"/>
    </row>
    <row r="152" spans="1:26" ht="11.25" customHeight="1" x14ac:dyDescent="0.2">
      <c r="A152" s="90"/>
      <c r="B152" s="90"/>
      <c r="C152" s="39"/>
      <c r="D152" s="91"/>
      <c r="E152" s="39"/>
      <c r="F152" s="39"/>
      <c r="G152" s="39"/>
      <c r="H152" s="39"/>
      <c r="I152" s="39"/>
      <c r="J152" s="39"/>
      <c r="K152" s="39"/>
      <c r="L152" s="39"/>
      <c r="M152" s="39"/>
      <c r="N152" s="39"/>
      <c r="O152" s="39"/>
      <c r="P152" s="39"/>
      <c r="Q152" s="39"/>
      <c r="R152" s="39"/>
      <c r="S152" s="39"/>
      <c r="T152" s="39"/>
      <c r="U152" s="39"/>
      <c r="V152" s="39"/>
      <c r="W152" s="39"/>
      <c r="X152" s="39"/>
      <c r="Y152" s="39"/>
      <c r="Z152" s="28"/>
    </row>
    <row r="153" spans="1:26" ht="11.25" customHeight="1" x14ac:dyDescent="0.2">
      <c r="A153" s="90"/>
      <c r="B153" s="90"/>
      <c r="C153" s="39"/>
      <c r="D153" s="91"/>
      <c r="E153" s="39"/>
      <c r="F153" s="39"/>
      <c r="G153" s="39"/>
      <c r="H153" s="39"/>
      <c r="I153" s="39"/>
      <c r="J153" s="39"/>
      <c r="K153" s="39"/>
      <c r="L153" s="39"/>
      <c r="M153" s="39"/>
      <c r="N153" s="39"/>
      <c r="O153" s="39"/>
      <c r="P153" s="39"/>
      <c r="Q153" s="39"/>
      <c r="R153" s="39"/>
      <c r="S153" s="39"/>
      <c r="T153" s="39"/>
      <c r="U153" s="39"/>
      <c r="V153" s="39"/>
      <c r="W153" s="39"/>
      <c r="X153" s="39"/>
      <c r="Y153" s="39"/>
      <c r="Z153" s="28"/>
    </row>
    <row r="154" spans="1:26" ht="11.25" customHeight="1" x14ac:dyDescent="0.2">
      <c r="A154" s="90"/>
      <c r="B154" s="90"/>
      <c r="C154" s="39"/>
      <c r="D154" s="91"/>
      <c r="E154" s="39"/>
      <c r="F154" s="39"/>
      <c r="G154" s="39"/>
      <c r="H154" s="39"/>
      <c r="I154" s="39"/>
      <c r="J154" s="39"/>
      <c r="K154" s="39"/>
      <c r="L154" s="39"/>
      <c r="M154" s="39"/>
      <c r="N154" s="39"/>
      <c r="O154" s="39"/>
      <c r="P154" s="39"/>
      <c r="Q154" s="39"/>
      <c r="R154" s="39"/>
      <c r="S154" s="39"/>
      <c r="T154" s="39"/>
      <c r="U154" s="39"/>
      <c r="V154" s="39"/>
      <c r="W154" s="39"/>
      <c r="X154" s="39"/>
      <c r="Y154" s="39"/>
      <c r="Z154" s="28"/>
    </row>
    <row r="155" spans="1:26" ht="11.25" customHeight="1" x14ac:dyDescent="0.2">
      <c r="A155" s="90"/>
      <c r="B155" s="90"/>
      <c r="C155" s="39"/>
      <c r="D155" s="91"/>
      <c r="E155" s="39"/>
      <c r="F155" s="39"/>
      <c r="G155" s="39"/>
      <c r="H155" s="39"/>
      <c r="I155" s="39"/>
      <c r="J155" s="39"/>
      <c r="K155" s="39"/>
      <c r="L155" s="39"/>
      <c r="M155" s="39"/>
      <c r="N155" s="39"/>
      <c r="O155" s="39"/>
      <c r="P155" s="39"/>
      <c r="Q155" s="39"/>
      <c r="R155" s="39"/>
      <c r="S155" s="39"/>
      <c r="T155" s="39"/>
      <c r="U155" s="39"/>
      <c r="V155" s="39"/>
      <c r="W155" s="39"/>
      <c r="X155" s="39"/>
      <c r="Y155" s="39"/>
      <c r="Z155" s="28"/>
    </row>
    <row r="156" spans="1:26" ht="11.25" customHeight="1" x14ac:dyDescent="0.2">
      <c r="A156" s="90"/>
      <c r="B156" s="90"/>
      <c r="C156" s="39"/>
      <c r="D156" s="91"/>
      <c r="E156" s="39"/>
      <c r="F156" s="39"/>
      <c r="G156" s="39"/>
      <c r="H156" s="39"/>
      <c r="I156" s="39"/>
      <c r="J156" s="39"/>
      <c r="K156" s="39"/>
      <c r="L156" s="39"/>
      <c r="M156" s="39"/>
      <c r="N156" s="39"/>
      <c r="O156" s="39"/>
      <c r="P156" s="39"/>
      <c r="Q156" s="39"/>
      <c r="R156" s="39"/>
      <c r="S156" s="39"/>
      <c r="T156" s="39"/>
      <c r="U156" s="39"/>
      <c r="V156" s="39"/>
      <c r="W156" s="39"/>
      <c r="X156" s="39"/>
      <c r="Y156" s="39"/>
      <c r="Z156" s="28"/>
    </row>
    <row r="157" spans="1:26" ht="11.25" customHeight="1" x14ac:dyDescent="0.2">
      <c r="A157" s="90"/>
      <c r="B157" s="90"/>
      <c r="C157" s="39"/>
      <c r="D157" s="91"/>
      <c r="E157" s="39"/>
      <c r="F157" s="39"/>
      <c r="G157" s="39"/>
      <c r="H157" s="39"/>
      <c r="I157" s="39"/>
      <c r="J157" s="39"/>
      <c r="K157" s="39"/>
      <c r="L157" s="39"/>
      <c r="M157" s="39"/>
      <c r="N157" s="39"/>
      <c r="O157" s="39"/>
      <c r="P157" s="39"/>
      <c r="Q157" s="39"/>
      <c r="R157" s="39"/>
      <c r="S157" s="39"/>
      <c r="T157" s="39"/>
      <c r="U157" s="39"/>
      <c r="V157" s="39"/>
      <c r="W157" s="39"/>
      <c r="X157" s="39"/>
      <c r="Y157" s="39"/>
      <c r="Z157" s="28"/>
    </row>
    <row r="158" spans="1:26" ht="11.25" customHeight="1" x14ac:dyDescent="0.2">
      <c r="A158" s="90"/>
      <c r="B158" s="90"/>
      <c r="C158" s="39"/>
      <c r="D158" s="91"/>
      <c r="E158" s="39"/>
      <c r="F158" s="39"/>
      <c r="G158" s="39"/>
      <c r="H158" s="39"/>
      <c r="I158" s="39"/>
      <c r="J158" s="39"/>
      <c r="K158" s="39"/>
      <c r="L158" s="39"/>
      <c r="M158" s="39"/>
      <c r="N158" s="39"/>
      <c r="O158" s="39"/>
      <c r="P158" s="39"/>
      <c r="Q158" s="39"/>
      <c r="R158" s="39"/>
      <c r="S158" s="39"/>
      <c r="T158" s="39"/>
      <c r="U158" s="39"/>
      <c r="V158" s="39"/>
      <c r="W158" s="39"/>
      <c r="X158" s="39"/>
      <c r="Y158" s="39"/>
      <c r="Z158" s="28"/>
    </row>
    <row r="159" spans="1:26" ht="11.25" customHeight="1" x14ac:dyDescent="0.2">
      <c r="A159" s="90"/>
      <c r="B159" s="90"/>
      <c r="C159" s="39"/>
      <c r="D159" s="91"/>
      <c r="E159" s="39"/>
      <c r="F159" s="39"/>
      <c r="G159" s="39"/>
      <c r="H159" s="39"/>
      <c r="I159" s="39"/>
      <c r="J159" s="39"/>
      <c r="K159" s="39"/>
      <c r="L159" s="39"/>
      <c r="M159" s="39"/>
      <c r="N159" s="39"/>
      <c r="O159" s="39"/>
      <c r="P159" s="39"/>
      <c r="Q159" s="39"/>
      <c r="R159" s="39"/>
      <c r="S159" s="39"/>
      <c r="T159" s="39"/>
      <c r="U159" s="39"/>
      <c r="V159" s="39"/>
      <c r="W159" s="39"/>
      <c r="X159" s="39"/>
      <c r="Y159" s="39"/>
      <c r="Z159" s="28"/>
    </row>
    <row r="160" spans="1:26" ht="11.25" customHeight="1" x14ac:dyDescent="0.2">
      <c r="A160" s="90"/>
      <c r="B160" s="90"/>
      <c r="C160" s="39"/>
      <c r="D160" s="91"/>
      <c r="E160" s="39"/>
      <c r="F160" s="39"/>
      <c r="G160" s="39"/>
      <c r="H160" s="39"/>
      <c r="I160" s="39"/>
      <c r="J160" s="39"/>
      <c r="K160" s="39"/>
      <c r="L160" s="39"/>
      <c r="M160" s="39"/>
      <c r="N160" s="39"/>
      <c r="O160" s="39"/>
      <c r="P160" s="39"/>
      <c r="Q160" s="39"/>
      <c r="R160" s="39"/>
      <c r="S160" s="39"/>
      <c r="T160" s="39"/>
      <c r="U160" s="39"/>
      <c r="V160" s="39"/>
      <c r="W160" s="39"/>
      <c r="X160" s="39"/>
      <c r="Y160" s="39"/>
      <c r="Z160" s="28"/>
    </row>
    <row r="161" spans="1:26" ht="11.25" customHeight="1" x14ac:dyDescent="0.2">
      <c r="A161" s="90"/>
      <c r="B161" s="90"/>
      <c r="C161" s="39"/>
      <c r="D161" s="91"/>
      <c r="E161" s="39"/>
      <c r="F161" s="39"/>
      <c r="G161" s="39"/>
      <c r="H161" s="39"/>
      <c r="I161" s="39"/>
      <c r="J161" s="39"/>
      <c r="K161" s="39"/>
      <c r="L161" s="39"/>
      <c r="M161" s="39"/>
      <c r="N161" s="39"/>
      <c r="O161" s="39"/>
      <c r="P161" s="39"/>
      <c r="Q161" s="39"/>
      <c r="R161" s="39"/>
      <c r="S161" s="39"/>
      <c r="T161" s="39"/>
      <c r="U161" s="39"/>
      <c r="V161" s="39"/>
      <c r="W161" s="39"/>
      <c r="X161" s="39"/>
      <c r="Y161" s="39"/>
      <c r="Z161" s="28"/>
    </row>
    <row r="162" spans="1:26" ht="11.25" customHeight="1" x14ac:dyDescent="0.2">
      <c r="A162" s="90"/>
      <c r="B162" s="90"/>
      <c r="C162" s="39"/>
      <c r="D162" s="91"/>
      <c r="E162" s="39"/>
      <c r="F162" s="39"/>
      <c r="G162" s="39"/>
      <c r="H162" s="39"/>
      <c r="I162" s="39"/>
      <c r="J162" s="39"/>
      <c r="K162" s="39"/>
      <c r="L162" s="39"/>
      <c r="M162" s="39"/>
      <c r="N162" s="39"/>
      <c r="O162" s="39"/>
      <c r="P162" s="39"/>
      <c r="Q162" s="39"/>
      <c r="R162" s="39"/>
      <c r="S162" s="39"/>
      <c r="T162" s="39"/>
      <c r="U162" s="39"/>
      <c r="V162" s="39"/>
      <c r="W162" s="39"/>
      <c r="X162" s="39"/>
      <c r="Y162" s="39"/>
      <c r="Z162" s="28"/>
    </row>
    <row r="163" spans="1:26" ht="11.25" customHeight="1" x14ac:dyDescent="0.2">
      <c r="A163" s="90"/>
      <c r="B163" s="90"/>
      <c r="C163" s="39"/>
      <c r="D163" s="91"/>
      <c r="E163" s="39"/>
      <c r="F163" s="39"/>
      <c r="G163" s="39"/>
      <c r="H163" s="39"/>
      <c r="I163" s="39"/>
      <c r="J163" s="39"/>
      <c r="K163" s="39"/>
      <c r="L163" s="39"/>
      <c r="M163" s="39"/>
      <c r="N163" s="39"/>
      <c r="O163" s="39"/>
      <c r="P163" s="39"/>
      <c r="Q163" s="39"/>
      <c r="R163" s="39"/>
      <c r="S163" s="39"/>
      <c r="T163" s="39"/>
      <c r="U163" s="39"/>
      <c r="V163" s="39"/>
      <c r="W163" s="39"/>
      <c r="X163" s="39"/>
      <c r="Y163" s="39"/>
      <c r="Z163" s="28"/>
    </row>
    <row r="164" spans="1:26" ht="11.25" customHeight="1" x14ac:dyDescent="0.2">
      <c r="A164" s="90"/>
      <c r="B164" s="90"/>
      <c r="C164" s="39"/>
      <c r="D164" s="91"/>
      <c r="E164" s="39"/>
      <c r="F164" s="39"/>
      <c r="G164" s="39"/>
      <c r="H164" s="39"/>
      <c r="I164" s="39"/>
      <c r="J164" s="39"/>
      <c r="K164" s="39"/>
      <c r="L164" s="39"/>
      <c r="M164" s="39"/>
      <c r="N164" s="39"/>
      <c r="O164" s="39"/>
      <c r="P164" s="39"/>
      <c r="Q164" s="39"/>
      <c r="R164" s="39"/>
      <c r="S164" s="39"/>
      <c r="T164" s="39"/>
      <c r="U164" s="39"/>
      <c r="V164" s="39"/>
      <c r="W164" s="39"/>
      <c r="X164" s="39"/>
      <c r="Y164" s="39"/>
      <c r="Z164" s="28"/>
    </row>
    <row r="165" spans="1:26" ht="11.25" customHeight="1" x14ac:dyDescent="0.2">
      <c r="A165" s="90"/>
      <c r="B165" s="90"/>
      <c r="C165" s="39"/>
      <c r="D165" s="91"/>
      <c r="E165" s="39"/>
      <c r="F165" s="39"/>
      <c r="G165" s="39"/>
      <c r="H165" s="39"/>
      <c r="I165" s="39"/>
      <c r="J165" s="39"/>
      <c r="K165" s="39"/>
      <c r="L165" s="39"/>
      <c r="M165" s="39"/>
      <c r="N165" s="39"/>
      <c r="O165" s="39"/>
      <c r="P165" s="39"/>
      <c r="Q165" s="39"/>
      <c r="R165" s="39"/>
      <c r="S165" s="39"/>
      <c r="T165" s="39"/>
      <c r="U165" s="39"/>
      <c r="V165" s="39"/>
      <c r="W165" s="39"/>
      <c r="X165" s="39"/>
      <c r="Y165" s="39"/>
      <c r="Z165" s="28"/>
    </row>
    <row r="166" spans="1:26" ht="11.25" customHeight="1" x14ac:dyDescent="0.2">
      <c r="A166" s="90"/>
      <c r="B166" s="90"/>
      <c r="C166" s="39"/>
      <c r="D166" s="91"/>
      <c r="E166" s="39"/>
      <c r="F166" s="39"/>
      <c r="G166" s="39"/>
      <c r="H166" s="39"/>
      <c r="I166" s="39"/>
      <c r="J166" s="39"/>
      <c r="K166" s="39"/>
      <c r="L166" s="39"/>
      <c r="M166" s="39"/>
      <c r="N166" s="39"/>
      <c r="O166" s="39"/>
      <c r="P166" s="39"/>
      <c r="Q166" s="39"/>
      <c r="R166" s="39"/>
      <c r="S166" s="39"/>
      <c r="T166" s="39"/>
      <c r="U166" s="39"/>
      <c r="V166" s="39"/>
      <c r="W166" s="39"/>
      <c r="X166" s="39"/>
      <c r="Y166" s="39"/>
      <c r="Z166" s="28"/>
    </row>
    <row r="167" spans="1:26" ht="11.25" customHeight="1" x14ac:dyDescent="0.2">
      <c r="A167" s="90"/>
      <c r="B167" s="90"/>
      <c r="C167" s="39"/>
      <c r="D167" s="91"/>
      <c r="E167" s="39"/>
      <c r="F167" s="39"/>
      <c r="G167" s="39"/>
      <c r="H167" s="39"/>
      <c r="I167" s="39"/>
      <c r="J167" s="39"/>
      <c r="K167" s="39"/>
      <c r="L167" s="39"/>
      <c r="M167" s="39"/>
      <c r="N167" s="39"/>
      <c r="O167" s="39"/>
      <c r="P167" s="39"/>
      <c r="Q167" s="39"/>
      <c r="R167" s="39"/>
      <c r="S167" s="39"/>
      <c r="T167" s="39"/>
      <c r="U167" s="39"/>
      <c r="V167" s="39"/>
      <c r="W167" s="39"/>
      <c r="X167" s="39"/>
      <c r="Y167" s="39"/>
      <c r="Z167" s="28"/>
    </row>
    <row r="168" spans="1:26" ht="11.25" customHeight="1" x14ac:dyDescent="0.2">
      <c r="A168" s="90"/>
      <c r="B168" s="90"/>
      <c r="C168" s="39"/>
      <c r="D168" s="91"/>
      <c r="E168" s="39"/>
      <c r="F168" s="39"/>
      <c r="G168" s="39"/>
      <c r="H168" s="39"/>
      <c r="I168" s="39"/>
      <c r="J168" s="39"/>
      <c r="K168" s="39"/>
      <c r="L168" s="39"/>
      <c r="M168" s="39"/>
      <c r="N168" s="39"/>
      <c r="O168" s="39"/>
      <c r="P168" s="39"/>
      <c r="Q168" s="39"/>
      <c r="R168" s="39"/>
      <c r="S168" s="39"/>
      <c r="T168" s="39"/>
      <c r="U168" s="39"/>
      <c r="V168" s="39"/>
      <c r="W168" s="39"/>
      <c r="X168" s="39"/>
      <c r="Y168" s="39"/>
      <c r="Z168" s="28"/>
    </row>
    <row r="169" spans="1:26" ht="11.25" customHeight="1" x14ac:dyDescent="0.2">
      <c r="A169" s="90"/>
      <c r="B169" s="90"/>
      <c r="C169" s="39"/>
      <c r="D169" s="91"/>
      <c r="E169" s="39"/>
      <c r="F169" s="39"/>
      <c r="G169" s="39"/>
      <c r="H169" s="39"/>
      <c r="I169" s="39"/>
      <c r="J169" s="39"/>
      <c r="K169" s="39"/>
      <c r="L169" s="39"/>
      <c r="M169" s="39"/>
      <c r="N169" s="39"/>
      <c r="O169" s="39"/>
      <c r="P169" s="39"/>
      <c r="Q169" s="39"/>
      <c r="R169" s="39"/>
      <c r="S169" s="39"/>
      <c r="T169" s="39"/>
      <c r="U169" s="39"/>
      <c r="V169" s="39"/>
      <c r="W169" s="39"/>
      <c r="X169" s="39"/>
      <c r="Y169" s="39"/>
      <c r="Z169" s="28"/>
    </row>
    <row r="170" spans="1:26" ht="11.25" customHeight="1" x14ac:dyDescent="0.2">
      <c r="A170" s="90"/>
      <c r="B170" s="90"/>
      <c r="C170" s="39"/>
      <c r="D170" s="91"/>
      <c r="E170" s="39"/>
      <c r="F170" s="39"/>
      <c r="G170" s="39"/>
      <c r="H170" s="39"/>
      <c r="I170" s="39"/>
      <c r="J170" s="39"/>
      <c r="K170" s="39"/>
      <c r="L170" s="39"/>
      <c r="M170" s="39"/>
      <c r="N170" s="39"/>
      <c r="O170" s="39"/>
      <c r="P170" s="39"/>
      <c r="Q170" s="39"/>
      <c r="R170" s="39"/>
      <c r="S170" s="39"/>
      <c r="T170" s="39"/>
      <c r="U170" s="39"/>
      <c r="V170" s="39"/>
      <c r="W170" s="39"/>
      <c r="X170" s="39"/>
      <c r="Y170" s="39"/>
      <c r="Z170" s="28"/>
    </row>
    <row r="171" spans="1:26" ht="11.25" customHeight="1" x14ac:dyDescent="0.2">
      <c r="A171" s="90"/>
      <c r="B171" s="90"/>
      <c r="C171" s="39"/>
      <c r="D171" s="91"/>
      <c r="E171" s="39"/>
      <c r="F171" s="39"/>
      <c r="G171" s="39"/>
      <c r="H171" s="39"/>
      <c r="I171" s="39"/>
      <c r="J171" s="39"/>
      <c r="K171" s="39"/>
      <c r="L171" s="39"/>
      <c r="M171" s="39"/>
      <c r="N171" s="39"/>
      <c r="O171" s="39"/>
      <c r="P171" s="39"/>
      <c r="Q171" s="39"/>
      <c r="R171" s="39"/>
      <c r="S171" s="39"/>
      <c r="T171" s="39"/>
      <c r="U171" s="39"/>
      <c r="V171" s="39"/>
      <c r="W171" s="39"/>
      <c r="X171" s="39"/>
      <c r="Y171" s="39"/>
      <c r="Z171" s="28"/>
    </row>
    <row r="172" spans="1:26" ht="11.25" customHeight="1" x14ac:dyDescent="0.2">
      <c r="A172" s="90"/>
      <c r="B172" s="90"/>
      <c r="C172" s="39"/>
      <c r="D172" s="91"/>
      <c r="E172" s="39"/>
      <c r="F172" s="39"/>
      <c r="G172" s="39"/>
      <c r="H172" s="39"/>
      <c r="I172" s="39"/>
      <c r="J172" s="39"/>
      <c r="K172" s="39"/>
      <c r="L172" s="39"/>
      <c r="M172" s="39"/>
      <c r="N172" s="39"/>
      <c r="O172" s="39"/>
      <c r="P172" s="39"/>
      <c r="Q172" s="39"/>
      <c r="R172" s="39"/>
      <c r="S172" s="39"/>
      <c r="T172" s="39"/>
      <c r="U172" s="39"/>
      <c r="V172" s="39"/>
      <c r="W172" s="39"/>
      <c r="X172" s="39"/>
      <c r="Y172" s="39"/>
      <c r="Z172" s="28"/>
    </row>
    <row r="173" spans="1:26" ht="11.25" customHeight="1" x14ac:dyDescent="0.2">
      <c r="A173" s="90"/>
      <c r="B173" s="90"/>
      <c r="C173" s="39"/>
      <c r="D173" s="91"/>
      <c r="E173" s="39"/>
      <c r="F173" s="39"/>
      <c r="G173" s="39"/>
      <c r="H173" s="39"/>
      <c r="I173" s="39"/>
      <c r="J173" s="39"/>
      <c r="K173" s="39"/>
      <c r="L173" s="39"/>
      <c r="M173" s="39"/>
      <c r="N173" s="39"/>
      <c r="O173" s="39"/>
      <c r="P173" s="39"/>
      <c r="Q173" s="39"/>
      <c r="R173" s="39"/>
      <c r="S173" s="39"/>
      <c r="T173" s="39"/>
      <c r="U173" s="39"/>
      <c r="V173" s="39"/>
      <c r="W173" s="39"/>
      <c r="X173" s="39"/>
      <c r="Y173" s="39"/>
      <c r="Z173" s="28"/>
    </row>
    <row r="174" spans="1:26" ht="11.25" customHeight="1" x14ac:dyDescent="0.2">
      <c r="A174" s="90"/>
      <c r="B174" s="90"/>
      <c r="C174" s="39"/>
      <c r="D174" s="91"/>
      <c r="E174" s="39"/>
      <c r="F174" s="39"/>
      <c r="G174" s="39"/>
      <c r="H174" s="39"/>
      <c r="I174" s="39"/>
      <c r="J174" s="39"/>
      <c r="K174" s="39"/>
      <c r="L174" s="39"/>
      <c r="M174" s="39"/>
      <c r="N174" s="39"/>
      <c r="O174" s="39"/>
      <c r="P174" s="39"/>
      <c r="Q174" s="39"/>
      <c r="R174" s="39"/>
      <c r="S174" s="39"/>
      <c r="T174" s="39"/>
      <c r="U174" s="39"/>
      <c r="V174" s="39"/>
      <c r="W174" s="39"/>
      <c r="X174" s="39"/>
      <c r="Y174" s="39"/>
      <c r="Z174" s="28"/>
    </row>
    <row r="175" spans="1:26" ht="11.25" customHeight="1" x14ac:dyDescent="0.2">
      <c r="A175" s="90"/>
      <c r="B175" s="90"/>
      <c r="C175" s="39"/>
      <c r="D175" s="91"/>
      <c r="E175" s="39"/>
      <c r="F175" s="39"/>
      <c r="G175" s="39"/>
      <c r="H175" s="39"/>
      <c r="I175" s="39"/>
      <c r="J175" s="39"/>
      <c r="K175" s="39"/>
      <c r="L175" s="39"/>
      <c r="M175" s="39"/>
      <c r="N175" s="39"/>
      <c r="O175" s="39"/>
      <c r="P175" s="39"/>
      <c r="Q175" s="39"/>
      <c r="R175" s="39"/>
      <c r="S175" s="39"/>
      <c r="T175" s="39"/>
      <c r="U175" s="39"/>
      <c r="V175" s="39"/>
      <c r="W175" s="39"/>
      <c r="X175" s="39"/>
      <c r="Y175" s="39"/>
      <c r="Z175" s="28"/>
    </row>
    <row r="176" spans="1:26" ht="11.25" customHeight="1" x14ac:dyDescent="0.2">
      <c r="A176" s="90"/>
      <c r="B176" s="90"/>
      <c r="C176" s="39"/>
      <c r="D176" s="91"/>
      <c r="E176" s="39"/>
      <c r="F176" s="39"/>
      <c r="G176" s="39"/>
      <c r="H176" s="39"/>
      <c r="I176" s="39"/>
      <c r="J176" s="39"/>
      <c r="K176" s="39"/>
      <c r="L176" s="39"/>
      <c r="M176" s="39"/>
      <c r="N176" s="39"/>
      <c r="O176" s="39"/>
      <c r="P176" s="39"/>
      <c r="Q176" s="39"/>
      <c r="R176" s="39"/>
      <c r="S176" s="39"/>
      <c r="T176" s="39"/>
      <c r="U176" s="39"/>
      <c r="V176" s="39"/>
      <c r="W176" s="39"/>
      <c r="X176" s="39"/>
      <c r="Y176" s="39"/>
      <c r="Z176" s="28"/>
    </row>
    <row r="177" spans="1:26" ht="11.25" customHeight="1" x14ac:dyDescent="0.2">
      <c r="A177" s="90"/>
      <c r="B177" s="90"/>
      <c r="C177" s="39"/>
      <c r="D177" s="91"/>
      <c r="E177" s="39"/>
      <c r="F177" s="39"/>
      <c r="G177" s="39"/>
      <c r="H177" s="39"/>
      <c r="I177" s="39"/>
      <c r="J177" s="39"/>
      <c r="K177" s="39"/>
      <c r="L177" s="39"/>
      <c r="M177" s="39"/>
      <c r="N177" s="39"/>
      <c r="O177" s="39"/>
      <c r="P177" s="39"/>
      <c r="Q177" s="39"/>
      <c r="R177" s="39"/>
      <c r="S177" s="39"/>
      <c r="T177" s="39"/>
      <c r="U177" s="39"/>
      <c r="V177" s="39"/>
      <c r="W177" s="39"/>
      <c r="X177" s="39"/>
      <c r="Y177" s="39"/>
      <c r="Z177" s="28"/>
    </row>
    <row r="178" spans="1:26" ht="11.25" customHeight="1" x14ac:dyDescent="0.2">
      <c r="A178" s="90"/>
      <c r="B178" s="90"/>
      <c r="C178" s="39"/>
      <c r="D178" s="91"/>
      <c r="E178" s="39"/>
      <c r="F178" s="39"/>
      <c r="G178" s="39"/>
      <c r="H178" s="39"/>
      <c r="I178" s="39"/>
      <c r="J178" s="39"/>
      <c r="K178" s="39"/>
      <c r="L178" s="39"/>
      <c r="M178" s="39"/>
      <c r="N178" s="39"/>
      <c r="O178" s="39"/>
      <c r="P178" s="39"/>
      <c r="Q178" s="39"/>
      <c r="R178" s="39"/>
      <c r="S178" s="39"/>
      <c r="T178" s="39"/>
      <c r="U178" s="39"/>
      <c r="V178" s="39"/>
      <c r="W178" s="39"/>
      <c r="X178" s="39"/>
      <c r="Y178" s="39"/>
      <c r="Z178" s="28"/>
    </row>
    <row r="179" spans="1:26" ht="11.25" customHeight="1" x14ac:dyDescent="0.2">
      <c r="A179" s="90"/>
      <c r="B179" s="90"/>
      <c r="C179" s="39"/>
      <c r="D179" s="91"/>
      <c r="E179" s="39"/>
      <c r="F179" s="39"/>
      <c r="G179" s="39"/>
      <c r="H179" s="39"/>
      <c r="I179" s="39"/>
      <c r="J179" s="39"/>
      <c r="K179" s="39"/>
      <c r="L179" s="39"/>
      <c r="M179" s="39"/>
      <c r="N179" s="39"/>
      <c r="O179" s="39"/>
      <c r="P179" s="39"/>
      <c r="Q179" s="39"/>
      <c r="R179" s="39"/>
      <c r="S179" s="39"/>
      <c r="T179" s="39"/>
      <c r="U179" s="39"/>
      <c r="V179" s="39"/>
      <c r="W179" s="39"/>
      <c r="X179" s="39"/>
      <c r="Y179" s="39"/>
      <c r="Z179" s="28"/>
    </row>
    <row r="180" spans="1:26" ht="11.25" customHeight="1" x14ac:dyDescent="0.2">
      <c r="A180" s="90"/>
      <c r="B180" s="90"/>
      <c r="C180" s="39"/>
      <c r="D180" s="91"/>
      <c r="E180" s="39"/>
      <c r="F180" s="39"/>
      <c r="G180" s="39"/>
      <c r="H180" s="39"/>
      <c r="I180" s="39"/>
      <c r="J180" s="39"/>
      <c r="K180" s="39"/>
      <c r="L180" s="39"/>
      <c r="M180" s="39"/>
      <c r="N180" s="39"/>
      <c r="O180" s="39"/>
      <c r="P180" s="39"/>
      <c r="Q180" s="39"/>
      <c r="R180" s="39"/>
      <c r="S180" s="39"/>
      <c r="T180" s="39"/>
      <c r="U180" s="39"/>
      <c r="V180" s="39"/>
      <c r="W180" s="39"/>
      <c r="X180" s="39"/>
      <c r="Y180" s="39"/>
      <c r="Z180" s="28"/>
    </row>
    <row r="181" spans="1:26" ht="11.25" customHeight="1" x14ac:dyDescent="0.2">
      <c r="A181" s="90"/>
      <c r="B181" s="90"/>
      <c r="C181" s="39"/>
      <c r="D181" s="91"/>
      <c r="E181" s="39"/>
      <c r="F181" s="39"/>
      <c r="G181" s="39"/>
      <c r="H181" s="39"/>
      <c r="I181" s="39"/>
      <c r="J181" s="39"/>
      <c r="K181" s="39"/>
      <c r="L181" s="39"/>
      <c r="M181" s="39"/>
      <c r="N181" s="39"/>
      <c r="O181" s="39"/>
      <c r="P181" s="39"/>
      <c r="Q181" s="39"/>
      <c r="R181" s="39"/>
      <c r="S181" s="39"/>
      <c r="T181" s="39"/>
      <c r="U181" s="39"/>
      <c r="V181" s="39"/>
      <c r="W181" s="39"/>
      <c r="X181" s="39"/>
      <c r="Y181" s="39"/>
      <c r="Z181" s="28"/>
    </row>
    <row r="182" spans="1:26" ht="11.25" customHeight="1" x14ac:dyDescent="0.2">
      <c r="A182" s="90"/>
      <c r="B182" s="90"/>
      <c r="C182" s="39"/>
      <c r="D182" s="91"/>
      <c r="E182" s="39"/>
      <c r="F182" s="39"/>
      <c r="G182" s="39"/>
      <c r="H182" s="39"/>
      <c r="I182" s="39"/>
      <c r="J182" s="39"/>
      <c r="K182" s="39"/>
      <c r="L182" s="39"/>
      <c r="M182" s="39"/>
      <c r="N182" s="39"/>
      <c r="O182" s="39"/>
      <c r="P182" s="39"/>
      <c r="Q182" s="39"/>
      <c r="R182" s="39"/>
      <c r="S182" s="39"/>
      <c r="T182" s="39"/>
      <c r="U182" s="39"/>
      <c r="V182" s="39"/>
      <c r="W182" s="39"/>
      <c r="X182" s="39"/>
      <c r="Y182" s="39"/>
      <c r="Z182" s="28"/>
    </row>
    <row r="183" spans="1:26" ht="11.25" customHeight="1" x14ac:dyDescent="0.2">
      <c r="A183" s="90"/>
      <c r="B183" s="90"/>
      <c r="C183" s="39"/>
      <c r="D183" s="91"/>
      <c r="E183" s="39"/>
      <c r="F183" s="39"/>
      <c r="G183" s="39"/>
      <c r="H183" s="39"/>
      <c r="I183" s="39"/>
      <c r="J183" s="39"/>
      <c r="K183" s="39"/>
      <c r="L183" s="39"/>
      <c r="M183" s="39"/>
      <c r="N183" s="39"/>
      <c r="O183" s="39"/>
      <c r="P183" s="39"/>
      <c r="Q183" s="39"/>
      <c r="R183" s="39"/>
      <c r="S183" s="39"/>
      <c r="T183" s="39"/>
      <c r="U183" s="39"/>
      <c r="V183" s="39"/>
      <c r="W183" s="39"/>
      <c r="X183" s="39"/>
      <c r="Y183" s="39"/>
      <c r="Z183" s="28"/>
    </row>
    <row r="184" spans="1:26" ht="11.25" customHeight="1" x14ac:dyDescent="0.2">
      <c r="A184" s="90"/>
      <c r="B184" s="90"/>
      <c r="C184" s="39"/>
      <c r="D184" s="91"/>
      <c r="E184" s="39"/>
      <c r="F184" s="39"/>
      <c r="G184" s="39"/>
      <c r="H184" s="39"/>
      <c r="I184" s="39"/>
      <c r="J184" s="39"/>
      <c r="K184" s="39"/>
      <c r="L184" s="39"/>
      <c r="M184" s="39"/>
      <c r="N184" s="39"/>
      <c r="O184" s="39"/>
      <c r="P184" s="39"/>
      <c r="Q184" s="39"/>
      <c r="R184" s="39"/>
      <c r="S184" s="39"/>
      <c r="T184" s="39"/>
      <c r="U184" s="39"/>
      <c r="V184" s="39"/>
      <c r="W184" s="39"/>
      <c r="X184" s="39"/>
      <c r="Y184" s="39"/>
      <c r="Z184" s="28"/>
    </row>
    <row r="185" spans="1:26" ht="11.25" customHeight="1" x14ac:dyDescent="0.2">
      <c r="A185" s="90"/>
      <c r="B185" s="90"/>
      <c r="C185" s="39"/>
      <c r="D185" s="91"/>
      <c r="E185" s="39"/>
      <c r="F185" s="39"/>
      <c r="G185" s="39"/>
      <c r="H185" s="39"/>
      <c r="I185" s="39"/>
      <c r="J185" s="39"/>
      <c r="K185" s="39"/>
      <c r="L185" s="39"/>
      <c r="M185" s="39"/>
      <c r="N185" s="39"/>
      <c r="O185" s="39"/>
      <c r="P185" s="39"/>
      <c r="Q185" s="39"/>
      <c r="R185" s="39"/>
      <c r="S185" s="39"/>
      <c r="T185" s="39"/>
      <c r="U185" s="39"/>
      <c r="V185" s="39"/>
      <c r="W185" s="39"/>
      <c r="X185" s="39"/>
      <c r="Y185" s="39"/>
      <c r="Z185" s="28"/>
    </row>
    <row r="186" spans="1:26" ht="11.25" customHeight="1" x14ac:dyDescent="0.2">
      <c r="A186" s="90"/>
      <c r="B186" s="90"/>
      <c r="C186" s="39"/>
      <c r="D186" s="91"/>
      <c r="E186" s="39"/>
      <c r="F186" s="39"/>
      <c r="G186" s="39"/>
      <c r="H186" s="39"/>
      <c r="I186" s="39"/>
      <c r="J186" s="39"/>
      <c r="K186" s="39"/>
      <c r="L186" s="39"/>
      <c r="M186" s="39"/>
      <c r="N186" s="39"/>
      <c r="O186" s="39"/>
      <c r="P186" s="39"/>
      <c r="Q186" s="39"/>
      <c r="R186" s="39"/>
      <c r="S186" s="39"/>
      <c r="T186" s="39"/>
      <c r="U186" s="39"/>
      <c r="V186" s="39"/>
      <c r="W186" s="39"/>
      <c r="X186" s="39"/>
      <c r="Y186" s="39"/>
      <c r="Z186" s="28"/>
    </row>
    <row r="187" spans="1:26" ht="11.25" customHeight="1" x14ac:dyDescent="0.2">
      <c r="A187" s="90"/>
      <c r="B187" s="90"/>
      <c r="C187" s="39"/>
      <c r="D187" s="91"/>
      <c r="E187" s="39"/>
      <c r="F187" s="39"/>
      <c r="G187" s="39"/>
      <c r="H187" s="39"/>
      <c r="I187" s="39"/>
      <c r="J187" s="39"/>
      <c r="K187" s="39"/>
      <c r="L187" s="39"/>
      <c r="M187" s="39"/>
      <c r="N187" s="39"/>
      <c r="O187" s="39"/>
      <c r="P187" s="39"/>
      <c r="Q187" s="39"/>
      <c r="R187" s="39"/>
      <c r="S187" s="39"/>
      <c r="T187" s="39"/>
      <c r="U187" s="39"/>
      <c r="V187" s="39"/>
      <c r="W187" s="39"/>
      <c r="X187" s="39"/>
      <c r="Y187" s="39"/>
      <c r="Z187" s="28"/>
    </row>
    <row r="188" spans="1:26" ht="11.25" customHeight="1" x14ac:dyDescent="0.2">
      <c r="A188" s="90"/>
      <c r="B188" s="90"/>
      <c r="C188" s="39"/>
      <c r="D188" s="91"/>
      <c r="E188" s="39"/>
      <c r="F188" s="39"/>
      <c r="G188" s="39"/>
      <c r="H188" s="39"/>
      <c r="I188" s="39"/>
      <c r="J188" s="39"/>
      <c r="K188" s="39"/>
      <c r="L188" s="39"/>
      <c r="M188" s="39"/>
      <c r="N188" s="39"/>
      <c r="O188" s="39"/>
      <c r="P188" s="39"/>
      <c r="Q188" s="39"/>
      <c r="R188" s="39"/>
      <c r="S188" s="39"/>
      <c r="T188" s="39"/>
      <c r="U188" s="39"/>
      <c r="V188" s="39"/>
      <c r="W188" s="39"/>
      <c r="X188" s="39"/>
      <c r="Y188" s="39"/>
      <c r="Z188" s="28"/>
    </row>
    <row r="189" spans="1:26" ht="11.25" customHeight="1" x14ac:dyDescent="0.2">
      <c r="A189" s="90"/>
      <c r="B189" s="90"/>
      <c r="C189" s="39"/>
      <c r="D189" s="91"/>
      <c r="E189" s="39"/>
      <c r="F189" s="39"/>
      <c r="G189" s="39"/>
      <c r="H189" s="39"/>
      <c r="I189" s="39"/>
      <c r="J189" s="39"/>
      <c r="K189" s="39"/>
      <c r="L189" s="39"/>
      <c r="M189" s="39"/>
      <c r="N189" s="39"/>
      <c r="O189" s="39"/>
      <c r="P189" s="39"/>
      <c r="Q189" s="39"/>
      <c r="R189" s="39"/>
      <c r="S189" s="39"/>
      <c r="T189" s="39"/>
      <c r="U189" s="39"/>
      <c r="V189" s="39"/>
      <c r="W189" s="39"/>
      <c r="X189" s="39"/>
      <c r="Y189" s="39"/>
      <c r="Z189" s="28"/>
    </row>
    <row r="190" spans="1:26" ht="11.25" customHeight="1" x14ac:dyDescent="0.2">
      <c r="A190" s="90"/>
      <c r="B190" s="90"/>
      <c r="C190" s="39"/>
      <c r="D190" s="91"/>
      <c r="E190" s="39"/>
      <c r="F190" s="39"/>
      <c r="G190" s="39"/>
      <c r="H190" s="39"/>
      <c r="I190" s="39"/>
      <c r="J190" s="39"/>
      <c r="K190" s="39"/>
      <c r="L190" s="39"/>
      <c r="M190" s="39"/>
      <c r="N190" s="39"/>
      <c r="O190" s="39"/>
      <c r="P190" s="39"/>
      <c r="Q190" s="39"/>
      <c r="R190" s="39"/>
      <c r="S190" s="39"/>
      <c r="T190" s="39"/>
      <c r="U190" s="39"/>
      <c r="V190" s="39"/>
      <c r="W190" s="39"/>
      <c r="X190" s="39"/>
      <c r="Y190" s="39"/>
      <c r="Z190" s="28"/>
    </row>
    <row r="191" spans="1:26" ht="11.25" customHeight="1" x14ac:dyDescent="0.2">
      <c r="A191" s="90"/>
      <c r="B191" s="90"/>
      <c r="C191" s="39"/>
      <c r="D191" s="91"/>
      <c r="E191" s="39"/>
      <c r="F191" s="39"/>
      <c r="G191" s="39"/>
      <c r="H191" s="39"/>
      <c r="I191" s="39"/>
      <c r="J191" s="39"/>
      <c r="K191" s="39"/>
      <c r="L191" s="39"/>
      <c r="M191" s="39"/>
      <c r="N191" s="39"/>
      <c r="O191" s="39"/>
      <c r="P191" s="39"/>
      <c r="Q191" s="39"/>
      <c r="R191" s="39"/>
      <c r="S191" s="39"/>
      <c r="T191" s="39"/>
      <c r="U191" s="39"/>
      <c r="V191" s="39"/>
      <c r="W191" s="39"/>
      <c r="X191" s="39"/>
      <c r="Y191" s="39"/>
      <c r="Z191" s="28"/>
    </row>
    <row r="192" spans="1:26" ht="11.25" customHeight="1" x14ac:dyDescent="0.2">
      <c r="A192" s="90"/>
      <c r="B192" s="90"/>
      <c r="C192" s="39"/>
      <c r="D192" s="91"/>
      <c r="E192" s="39"/>
      <c r="F192" s="39"/>
      <c r="G192" s="39"/>
      <c r="H192" s="39"/>
      <c r="I192" s="39"/>
      <c r="J192" s="39"/>
      <c r="K192" s="39"/>
      <c r="L192" s="39"/>
      <c r="M192" s="39"/>
      <c r="N192" s="39"/>
      <c r="O192" s="39"/>
      <c r="P192" s="39"/>
      <c r="Q192" s="39"/>
      <c r="R192" s="39"/>
      <c r="S192" s="39"/>
      <c r="T192" s="39"/>
      <c r="U192" s="39"/>
      <c r="V192" s="39"/>
      <c r="W192" s="39"/>
      <c r="X192" s="39"/>
      <c r="Y192" s="39"/>
      <c r="Z192" s="28"/>
    </row>
    <row r="193" spans="1:26" ht="11.25" customHeight="1" x14ac:dyDescent="0.2">
      <c r="A193" s="90"/>
      <c r="B193" s="90"/>
      <c r="C193" s="39"/>
      <c r="D193" s="91"/>
      <c r="E193" s="39"/>
      <c r="F193" s="39"/>
      <c r="G193" s="39"/>
      <c r="H193" s="39"/>
      <c r="I193" s="39"/>
      <c r="J193" s="39"/>
      <c r="K193" s="39"/>
      <c r="L193" s="39"/>
      <c r="M193" s="39"/>
      <c r="N193" s="39"/>
      <c r="O193" s="39"/>
      <c r="P193" s="39"/>
      <c r="Q193" s="39"/>
      <c r="R193" s="39"/>
      <c r="S193" s="39"/>
      <c r="T193" s="39"/>
      <c r="U193" s="39"/>
      <c r="V193" s="39"/>
      <c r="W193" s="39"/>
      <c r="X193" s="39"/>
      <c r="Y193" s="39"/>
      <c r="Z193" s="28"/>
    </row>
    <row r="194" spans="1:26" ht="11.25" customHeight="1" x14ac:dyDescent="0.2">
      <c r="A194" s="90"/>
      <c r="B194" s="90"/>
      <c r="C194" s="39"/>
      <c r="D194" s="91"/>
      <c r="E194" s="39"/>
      <c r="F194" s="39"/>
      <c r="G194" s="39"/>
      <c r="H194" s="39"/>
      <c r="I194" s="39"/>
      <c r="J194" s="39"/>
      <c r="K194" s="39"/>
      <c r="L194" s="39"/>
      <c r="M194" s="39"/>
      <c r="N194" s="39"/>
      <c r="O194" s="39"/>
      <c r="P194" s="39"/>
      <c r="Q194" s="39"/>
      <c r="R194" s="39"/>
      <c r="S194" s="39"/>
      <c r="T194" s="39"/>
      <c r="U194" s="39"/>
      <c r="V194" s="39"/>
      <c r="W194" s="39"/>
      <c r="X194" s="39"/>
      <c r="Y194" s="39"/>
      <c r="Z194" s="28"/>
    </row>
    <row r="195" spans="1:26" ht="11.25" customHeight="1" x14ac:dyDescent="0.2">
      <c r="A195" s="90"/>
      <c r="B195" s="90"/>
      <c r="C195" s="39"/>
      <c r="D195" s="91"/>
      <c r="E195" s="39"/>
      <c r="F195" s="39"/>
      <c r="G195" s="39"/>
      <c r="H195" s="39"/>
      <c r="I195" s="39"/>
      <c r="J195" s="39"/>
      <c r="K195" s="39"/>
      <c r="L195" s="39"/>
      <c r="M195" s="39"/>
      <c r="N195" s="39"/>
      <c r="O195" s="39"/>
      <c r="P195" s="39"/>
      <c r="Q195" s="39"/>
      <c r="R195" s="39"/>
      <c r="S195" s="39"/>
      <c r="T195" s="39"/>
      <c r="U195" s="39"/>
      <c r="V195" s="39"/>
      <c r="W195" s="39"/>
      <c r="X195" s="39"/>
      <c r="Y195" s="39"/>
      <c r="Z195" s="28"/>
    </row>
    <row r="196" spans="1:26" ht="11.25" customHeight="1" x14ac:dyDescent="0.2">
      <c r="A196" s="90"/>
      <c r="B196" s="90"/>
      <c r="C196" s="39"/>
      <c r="D196" s="91"/>
      <c r="E196" s="39"/>
      <c r="F196" s="39"/>
      <c r="G196" s="39"/>
      <c r="H196" s="39"/>
      <c r="I196" s="39"/>
      <c r="J196" s="39"/>
      <c r="K196" s="39"/>
      <c r="L196" s="39"/>
      <c r="M196" s="39"/>
      <c r="N196" s="39"/>
      <c r="O196" s="39"/>
      <c r="P196" s="39"/>
      <c r="Q196" s="39"/>
      <c r="R196" s="39"/>
      <c r="S196" s="39"/>
      <c r="T196" s="39"/>
      <c r="U196" s="39"/>
      <c r="V196" s="39"/>
      <c r="W196" s="39"/>
      <c r="X196" s="39"/>
      <c r="Y196" s="39"/>
      <c r="Z196" s="28"/>
    </row>
    <row r="197" spans="1:26" ht="11.25" customHeight="1" x14ac:dyDescent="0.2">
      <c r="A197" s="90"/>
      <c r="B197" s="90"/>
      <c r="C197" s="39"/>
      <c r="D197" s="91"/>
      <c r="E197" s="39"/>
      <c r="F197" s="39"/>
      <c r="G197" s="39"/>
      <c r="H197" s="39"/>
      <c r="I197" s="39"/>
      <c r="J197" s="39"/>
      <c r="K197" s="39"/>
      <c r="L197" s="39"/>
      <c r="M197" s="39"/>
      <c r="N197" s="39"/>
      <c r="O197" s="39"/>
      <c r="P197" s="39"/>
      <c r="Q197" s="39"/>
      <c r="R197" s="39"/>
      <c r="S197" s="39"/>
      <c r="T197" s="39"/>
      <c r="U197" s="39"/>
      <c r="V197" s="39"/>
      <c r="W197" s="39"/>
      <c r="X197" s="39"/>
      <c r="Y197" s="39"/>
      <c r="Z197" s="28"/>
    </row>
    <row r="198" spans="1:26" ht="11.25" customHeight="1" x14ac:dyDescent="0.2">
      <c r="A198" s="90"/>
      <c r="B198" s="90"/>
      <c r="C198" s="39"/>
      <c r="D198" s="91"/>
      <c r="E198" s="39"/>
      <c r="F198" s="39"/>
      <c r="G198" s="39"/>
      <c r="H198" s="39"/>
      <c r="I198" s="39"/>
      <c r="J198" s="39"/>
      <c r="K198" s="39"/>
      <c r="L198" s="39"/>
      <c r="M198" s="39"/>
      <c r="N198" s="39"/>
      <c r="O198" s="39"/>
      <c r="P198" s="39"/>
      <c r="Q198" s="39"/>
      <c r="R198" s="39"/>
      <c r="S198" s="39"/>
      <c r="T198" s="39"/>
      <c r="U198" s="39"/>
      <c r="V198" s="39"/>
      <c r="W198" s="39"/>
      <c r="X198" s="39"/>
      <c r="Y198" s="39"/>
      <c r="Z198" s="28"/>
    </row>
    <row r="199" spans="1:26" ht="11.25" customHeight="1" x14ac:dyDescent="0.2">
      <c r="A199" s="90"/>
      <c r="B199" s="90"/>
      <c r="C199" s="39"/>
      <c r="D199" s="91"/>
      <c r="E199" s="39"/>
      <c r="F199" s="39"/>
      <c r="G199" s="39"/>
      <c r="H199" s="39"/>
      <c r="I199" s="39"/>
      <c r="J199" s="39"/>
      <c r="K199" s="39"/>
      <c r="L199" s="39"/>
      <c r="M199" s="39"/>
      <c r="N199" s="39"/>
      <c r="O199" s="39"/>
      <c r="P199" s="39"/>
      <c r="Q199" s="39"/>
      <c r="R199" s="39"/>
      <c r="S199" s="39"/>
      <c r="T199" s="39"/>
      <c r="U199" s="39"/>
      <c r="V199" s="39"/>
      <c r="W199" s="39"/>
      <c r="X199" s="39"/>
      <c r="Y199" s="39"/>
      <c r="Z199" s="28"/>
    </row>
    <row r="200" spans="1:26" ht="11.25" customHeight="1" x14ac:dyDescent="0.2">
      <c r="A200" s="90"/>
      <c r="B200" s="90"/>
      <c r="C200" s="39"/>
      <c r="D200" s="91"/>
      <c r="E200" s="39"/>
      <c r="F200" s="39"/>
      <c r="G200" s="39"/>
      <c r="H200" s="39"/>
      <c r="I200" s="39"/>
      <c r="J200" s="39"/>
      <c r="K200" s="39"/>
      <c r="L200" s="39"/>
      <c r="M200" s="39"/>
      <c r="N200" s="39"/>
      <c r="O200" s="39"/>
      <c r="P200" s="39"/>
      <c r="Q200" s="39"/>
      <c r="R200" s="39"/>
      <c r="S200" s="39"/>
      <c r="T200" s="39"/>
      <c r="U200" s="39"/>
      <c r="V200" s="39"/>
      <c r="W200" s="39"/>
      <c r="X200" s="39"/>
      <c r="Y200" s="39"/>
      <c r="Z200" s="28"/>
    </row>
    <row r="201" spans="1:26" ht="11.25" customHeight="1" x14ac:dyDescent="0.2">
      <c r="A201" s="90"/>
      <c r="B201" s="90"/>
      <c r="C201" s="39"/>
      <c r="D201" s="91"/>
      <c r="E201" s="39"/>
      <c r="F201" s="39"/>
      <c r="G201" s="39"/>
      <c r="H201" s="39"/>
      <c r="I201" s="39"/>
      <c r="J201" s="39"/>
      <c r="K201" s="39"/>
      <c r="L201" s="39"/>
      <c r="M201" s="39"/>
      <c r="N201" s="39"/>
      <c r="O201" s="39"/>
      <c r="P201" s="39"/>
      <c r="Q201" s="39"/>
      <c r="R201" s="39"/>
      <c r="S201" s="39"/>
      <c r="T201" s="39"/>
      <c r="U201" s="39"/>
      <c r="V201" s="39"/>
      <c r="W201" s="39"/>
      <c r="X201" s="39"/>
      <c r="Y201" s="39"/>
      <c r="Z201" s="28"/>
    </row>
    <row r="202" spans="1:26" ht="11.25" customHeight="1" x14ac:dyDescent="0.2">
      <c r="A202" s="90"/>
      <c r="B202" s="90"/>
      <c r="C202" s="39"/>
      <c r="D202" s="91"/>
      <c r="E202" s="39"/>
      <c r="F202" s="39"/>
      <c r="G202" s="39"/>
      <c r="H202" s="39"/>
      <c r="I202" s="39"/>
      <c r="J202" s="39"/>
      <c r="K202" s="39"/>
      <c r="L202" s="39"/>
      <c r="M202" s="39"/>
      <c r="N202" s="39"/>
      <c r="O202" s="39"/>
      <c r="P202" s="39"/>
      <c r="Q202" s="39"/>
      <c r="R202" s="39"/>
      <c r="S202" s="39"/>
      <c r="T202" s="39"/>
      <c r="U202" s="39"/>
      <c r="V202" s="39"/>
      <c r="W202" s="39"/>
      <c r="X202" s="39"/>
      <c r="Y202" s="39"/>
      <c r="Z202" s="28"/>
    </row>
    <row r="203" spans="1:26" ht="11.25" customHeight="1" x14ac:dyDescent="0.2">
      <c r="A203" s="90"/>
      <c r="B203" s="90"/>
      <c r="C203" s="39"/>
      <c r="D203" s="91"/>
      <c r="E203" s="39"/>
      <c r="F203" s="39"/>
      <c r="G203" s="39"/>
      <c r="H203" s="39"/>
      <c r="I203" s="39"/>
      <c r="J203" s="39"/>
      <c r="K203" s="39"/>
      <c r="L203" s="39"/>
      <c r="M203" s="39"/>
      <c r="N203" s="39"/>
      <c r="O203" s="39"/>
      <c r="P203" s="39"/>
      <c r="Q203" s="39"/>
      <c r="R203" s="39"/>
      <c r="S203" s="39"/>
      <c r="T203" s="39"/>
      <c r="U203" s="39"/>
      <c r="V203" s="39"/>
      <c r="W203" s="39"/>
      <c r="X203" s="39"/>
      <c r="Y203" s="39"/>
      <c r="Z203" s="28"/>
    </row>
    <row r="204" spans="1:26" ht="11.25" customHeight="1" x14ac:dyDescent="0.2">
      <c r="A204" s="90"/>
      <c r="B204" s="90"/>
      <c r="C204" s="39"/>
      <c r="D204" s="91"/>
      <c r="E204" s="39"/>
      <c r="F204" s="39"/>
      <c r="G204" s="39"/>
      <c r="H204" s="39"/>
      <c r="I204" s="39"/>
      <c r="J204" s="39"/>
      <c r="K204" s="39"/>
      <c r="L204" s="39"/>
      <c r="M204" s="39"/>
      <c r="N204" s="39"/>
      <c r="O204" s="39"/>
      <c r="P204" s="39"/>
      <c r="Q204" s="39"/>
      <c r="R204" s="39"/>
      <c r="S204" s="39"/>
      <c r="T204" s="39"/>
      <c r="U204" s="39"/>
      <c r="V204" s="39"/>
      <c r="W204" s="39"/>
      <c r="X204" s="39"/>
      <c r="Y204" s="39"/>
      <c r="Z204" s="28"/>
    </row>
    <row r="205" spans="1:26" ht="11.25" customHeight="1" x14ac:dyDescent="0.2">
      <c r="A205" s="90"/>
      <c r="B205" s="90"/>
      <c r="C205" s="39"/>
      <c r="D205" s="91"/>
      <c r="E205" s="39"/>
      <c r="F205" s="39"/>
      <c r="G205" s="39"/>
      <c r="H205" s="39"/>
      <c r="I205" s="39"/>
      <c r="J205" s="39"/>
      <c r="K205" s="39"/>
      <c r="L205" s="39"/>
      <c r="M205" s="39"/>
      <c r="N205" s="39"/>
      <c r="O205" s="39"/>
      <c r="P205" s="39"/>
      <c r="Q205" s="39"/>
      <c r="R205" s="39"/>
      <c r="S205" s="39"/>
      <c r="T205" s="39"/>
      <c r="U205" s="39"/>
      <c r="V205" s="39"/>
      <c r="W205" s="39"/>
      <c r="X205" s="39"/>
      <c r="Y205" s="39"/>
      <c r="Z205" s="28"/>
    </row>
    <row r="206" spans="1:26" ht="11.25" customHeight="1" x14ac:dyDescent="0.2">
      <c r="A206" s="90"/>
      <c r="B206" s="90"/>
      <c r="C206" s="39"/>
      <c r="D206" s="91"/>
      <c r="E206" s="39"/>
      <c r="F206" s="39"/>
      <c r="G206" s="39"/>
      <c r="H206" s="39"/>
      <c r="I206" s="39"/>
      <c r="J206" s="39"/>
      <c r="K206" s="39"/>
      <c r="L206" s="39"/>
      <c r="M206" s="39"/>
      <c r="N206" s="39"/>
      <c r="O206" s="39"/>
      <c r="P206" s="39"/>
      <c r="Q206" s="39"/>
      <c r="R206" s="39"/>
      <c r="S206" s="39"/>
      <c r="T206" s="39"/>
      <c r="U206" s="39"/>
      <c r="V206" s="39"/>
      <c r="W206" s="39"/>
      <c r="X206" s="39"/>
      <c r="Y206" s="39"/>
      <c r="Z206" s="28"/>
    </row>
    <row r="207" spans="1:26" ht="11.25" customHeight="1" x14ac:dyDescent="0.2">
      <c r="A207" s="90"/>
      <c r="B207" s="90"/>
      <c r="C207" s="39"/>
      <c r="D207" s="91"/>
      <c r="E207" s="39"/>
      <c r="F207" s="39"/>
      <c r="G207" s="39"/>
      <c r="H207" s="39"/>
      <c r="I207" s="39"/>
      <c r="J207" s="39"/>
      <c r="K207" s="39"/>
      <c r="L207" s="39"/>
      <c r="M207" s="39"/>
      <c r="N207" s="39"/>
      <c r="O207" s="39"/>
      <c r="P207" s="39"/>
      <c r="Q207" s="39"/>
      <c r="R207" s="39"/>
      <c r="S207" s="39"/>
      <c r="T207" s="39"/>
      <c r="U207" s="39"/>
      <c r="V207" s="39"/>
      <c r="W207" s="39"/>
      <c r="X207" s="39"/>
      <c r="Y207" s="39"/>
      <c r="Z207" s="28"/>
    </row>
    <row r="208" spans="1:26" ht="11.25" customHeight="1" x14ac:dyDescent="0.2">
      <c r="A208" s="90"/>
      <c r="B208" s="90"/>
      <c r="C208" s="39"/>
      <c r="D208" s="91"/>
      <c r="E208" s="39"/>
      <c r="F208" s="39"/>
      <c r="G208" s="39"/>
      <c r="H208" s="39"/>
      <c r="I208" s="39"/>
      <c r="J208" s="39"/>
      <c r="K208" s="39"/>
      <c r="L208" s="39"/>
      <c r="M208" s="39"/>
      <c r="N208" s="39"/>
      <c r="O208" s="39"/>
      <c r="P208" s="39"/>
      <c r="Q208" s="39"/>
      <c r="R208" s="39"/>
      <c r="S208" s="39"/>
      <c r="T208" s="39"/>
      <c r="U208" s="39"/>
      <c r="V208" s="39"/>
      <c r="W208" s="39"/>
      <c r="X208" s="39"/>
      <c r="Y208" s="39"/>
      <c r="Z208" s="28"/>
    </row>
    <row r="209" spans="1:26" ht="11.25" customHeight="1" x14ac:dyDescent="0.2">
      <c r="A209" s="90"/>
      <c r="B209" s="90"/>
      <c r="C209" s="39"/>
      <c r="D209" s="91"/>
      <c r="E209" s="39"/>
      <c r="F209" s="39"/>
      <c r="G209" s="39"/>
      <c r="H209" s="39"/>
      <c r="I209" s="39"/>
      <c r="J209" s="39"/>
      <c r="K209" s="39"/>
      <c r="L209" s="39"/>
      <c r="M209" s="39"/>
      <c r="N209" s="39"/>
      <c r="O209" s="39"/>
      <c r="P209" s="39"/>
      <c r="Q209" s="39"/>
      <c r="R209" s="39"/>
      <c r="S209" s="39"/>
      <c r="T209" s="39"/>
      <c r="U209" s="39"/>
      <c r="V209" s="39"/>
      <c r="W209" s="39"/>
      <c r="X209" s="39"/>
      <c r="Y209" s="39"/>
      <c r="Z209" s="28"/>
    </row>
    <row r="210" spans="1:26" ht="11.25" customHeight="1" x14ac:dyDescent="0.2">
      <c r="A210" s="90"/>
      <c r="B210" s="90"/>
      <c r="C210" s="39"/>
      <c r="D210" s="91"/>
      <c r="E210" s="39"/>
      <c r="F210" s="39"/>
      <c r="G210" s="39"/>
      <c r="H210" s="39"/>
      <c r="I210" s="39"/>
      <c r="J210" s="39"/>
      <c r="K210" s="39"/>
      <c r="L210" s="39"/>
      <c r="M210" s="39"/>
      <c r="N210" s="39"/>
      <c r="O210" s="39"/>
      <c r="P210" s="39"/>
      <c r="Q210" s="39"/>
      <c r="R210" s="39"/>
      <c r="S210" s="39"/>
      <c r="T210" s="39"/>
      <c r="U210" s="39"/>
      <c r="V210" s="39"/>
      <c r="W210" s="39"/>
      <c r="X210" s="39"/>
      <c r="Y210" s="39"/>
      <c r="Z210" s="28"/>
    </row>
    <row r="211" spans="1:26" ht="11.25" customHeight="1" x14ac:dyDescent="0.2">
      <c r="A211" s="90"/>
      <c r="B211" s="90"/>
      <c r="C211" s="39"/>
      <c r="D211" s="91"/>
      <c r="E211" s="39"/>
      <c r="F211" s="39"/>
      <c r="G211" s="39"/>
      <c r="H211" s="39"/>
      <c r="I211" s="39"/>
      <c r="J211" s="39"/>
      <c r="K211" s="39"/>
      <c r="L211" s="39"/>
      <c r="M211" s="39"/>
      <c r="N211" s="39"/>
      <c r="O211" s="39"/>
      <c r="P211" s="39"/>
      <c r="Q211" s="39"/>
      <c r="R211" s="39"/>
      <c r="S211" s="39"/>
      <c r="T211" s="39"/>
      <c r="U211" s="39"/>
      <c r="V211" s="39"/>
      <c r="W211" s="39"/>
      <c r="X211" s="39"/>
      <c r="Y211" s="39"/>
      <c r="Z211" s="28"/>
    </row>
    <row r="212" spans="1:26" ht="11.25" customHeight="1" x14ac:dyDescent="0.2">
      <c r="A212" s="90"/>
      <c r="B212" s="90"/>
      <c r="C212" s="39"/>
      <c r="D212" s="91"/>
      <c r="E212" s="39"/>
      <c r="F212" s="39"/>
      <c r="G212" s="39"/>
      <c r="H212" s="39"/>
      <c r="I212" s="39"/>
      <c r="J212" s="39"/>
      <c r="K212" s="39"/>
      <c r="L212" s="39"/>
      <c r="M212" s="39"/>
      <c r="N212" s="39"/>
      <c r="O212" s="39"/>
      <c r="P212" s="39"/>
      <c r="Q212" s="39"/>
      <c r="R212" s="39"/>
      <c r="S212" s="39"/>
      <c r="T212" s="39"/>
      <c r="U212" s="39"/>
      <c r="V212" s="39"/>
      <c r="W212" s="39"/>
      <c r="X212" s="39"/>
      <c r="Y212" s="39"/>
      <c r="Z212" s="28"/>
    </row>
    <row r="213" spans="1:26" ht="11.25" customHeight="1" x14ac:dyDescent="0.2">
      <c r="A213" s="90"/>
      <c r="B213" s="90"/>
      <c r="C213" s="39"/>
      <c r="D213" s="91"/>
      <c r="E213" s="39"/>
      <c r="F213" s="39"/>
      <c r="G213" s="39"/>
      <c r="H213" s="39"/>
      <c r="I213" s="39"/>
      <c r="J213" s="39"/>
      <c r="K213" s="39"/>
      <c r="L213" s="39"/>
      <c r="M213" s="39"/>
      <c r="N213" s="39"/>
      <c r="O213" s="39"/>
      <c r="P213" s="39"/>
      <c r="Q213" s="39"/>
      <c r="R213" s="39"/>
      <c r="S213" s="39"/>
      <c r="T213" s="39"/>
      <c r="U213" s="39"/>
      <c r="V213" s="39"/>
      <c r="W213" s="39"/>
      <c r="X213" s="39"/>
      <c r="Y213" s="39"/>
      <c r="Z213" s="28"/>
    </row>
    <row r="214" spans="1:26" ht="11.25" customHeight="1" x14ac:dyDescent="0.2">
      <c r="A214" s="90"/>
      <c r="B214" s="90"/>
      <c r="C214" s="39"/>
      <c r="D214" s="91"/>
      <c r="E214" s="39"/>
      <c r="F214" s="39"/>
      <c r="G214" s="39"/>
      <c r="H214" s="39"/>
      <c r="I214" s="39"/>
      <c r="J214" s="39"/>
      <c r="K214" s="39"/>
      <c r="L214" s="39"/>
      <c r="M214" s="39"/>
      <c r="N214" s="39"/>
      <c r="O214" s="39"/>
      <c r="P214" s="39"/>
      <c r="Q214" s="39"/>
      <c r="R214" s="39"/>
      <c r="S214" s="39"/>
      <c r="T214" s="39"/>
      <c r="U214" s="39"/>
      <c r="V214" s="39"/>
      <c r="W214" s="39"/>
      <c r="X214" s="39"/>
      <c r="Y214" s="39"/>
      <c r="Z214" s="28"/>
    </row>
    <row r="215" spans="1:26" ht="11.25" customHeight="1" x14ac:dyDescent="0.2">
      <c r="A215" s="90"/>
      <c r="B215" s="90"/>
      <c r="C215" s="39"/>
      <c r="D215" s="91"/>
      <c r="E215" s="39"/>
      <c r="F215" s="39"/>
      <c r="G215" s="39"/>
      <c r="H215" s="39"/>
      <c r="I215" s="39"/>
      <c r="J215" s="39"/>
      <c r="K215" s="39"/>
      <c r="L215" s="39"/>
      <c r="M215" s="39"/>
      <c r="N215" s="39"/>
      <c r="O215" s="39"/>
      <c r="P215" s="39"/>
      <c r="Q215" s="39"/>
      <c r="R215" s="39"/>
      <c r="S215" s="39"/>
      <c r="T215" s="39"/>
      <c r="U215" s="39"/>
      <c r="V215" s="39"/>
      <c r="W215" s="39"/>
      <c r="X215" s="39"/>
      <c r="Y215" s="39"/>
      <c r="Z215" s="28"/>
    </row>
    <row r="216" spans="1:26" ht="11.25" customHeight="1" x14ac:dyDescent="0.2">
      <c r="A216" s="90"/>
      <c r="B216" s="90"/>
      <c r="C216" s="39"/>
      <c r="D216" s="91"/>
      <c r="E216" s="39"/>
      <c r="F216" s="39"/>
      <c r="G216" s="39"/>
      <c r="H216" s="39"/>
      <c r="I216" s="39"/>
      <c r="J216" s="39"/>
      <c r="K216" s="39"/>
      <c r="L216" s="39"/>
      <c r="M216" s="39"/>
      <c r="N216" s="39"/>
      <c r="O216" s="39"/>
      <c r="P216" s="39"/>
      <c r="Q216" s="39"/>
      <c r="R216" s="39"/>
      <c r="S216" s="39"/>
      <c r="T216" s="39"/>
      <c r="U216" s="39"/>
      <c r="V216" s="39"/>
      <c r="W216" s="39"/>
      <c r="X216" s="39"/>
      <c r="Y216" s="39"/>
      <c r="Z216" s="28"/>
    </row>
    <row r="217" spans="1:26" ht="11.25" customHeight="1" x14ac:dyDescent="0.2">
      <c r="A217" s="90"/>
      <c r="B217" s="90"/>
      <c r="C217" s="39"/>
      <c r="D217" s="91"/>
      <c r="E217" s="39"/>
      <c r="F217" s="39"/>
      <c r="G217" s="39"/>
      <c r="H217" s="39"/>
      <c r="I217" s="39"/>
      <c r="J217" s="39"/>
      <c r="K217" s="39"/>
      <c r="L217" s="39"/>
      <c r="M217" s="39"/>
      <c r="N217" s="39"/>
      <c r="O217" s="39"/>
      <c r="P217" s="39"/>
      <c r="Q217" s="39"/>
      <c r="R217" s="39"/>
      <c r="S217" s="39"/>
      <c r="T217" s="39"/>
      <c r="U217" s="39"/>
      <c r="V217" s="39"/>
      <c r="W217" s="39"/>
      <c r="X217" s="39"/>
      <c r="Y217" s="39"/>
      <c r="Z217" s="28"/>
    </row>
    <row r="218" spans="1:26" ht="11.25" customHeight="1" x14ac:dyDescent="0.2">
      <c r="A218" s="90"/>
      <c r="B218" s="90"/>
      <c r="C218" s="39"/>
      <c r="D218" s="91"/>
      <c r="E218" s="39"/>
      <c r="F218" s="39"/>
      <c r="G218" s="39"/>
      <c r="H218" s="39"/>
      <c r="I218" s="39"/>
      <c r="J218" s="39"/>
      <c r="K218" s="39"/>
      <c r="L218" s="39"/>
      <c r="M218" s="39"/>
      <c r="N218" s="39"/>
      <c r="O218" s="39"/>
      <c r="P218" s="39"/>
      <c r="Q218" s="39"/>
      <c r="R218" s="39"/>
      <c r="S218" s="39"/>
      <c r="T218" s="39"/>
      <c r="U218" s="39"/>
      <c r="V218" s="39"/>
      <c r="W218" s="39"/>
      <c r="X218" s="39"/>
      <c r="Y218" s="39"/>
      <c r="Z218" s="28"/>
    </row>
    <row r="219" spans="1:26" ht="11.25" customHeight="1" x14ac:dyDescent="0.2">
      <c r="A219" s="90"/>
      <c r="B219" s="90"/>
      <c r="C219" s="39"/>
      <c r="D219" s="91"/>
      <c r="E219" s="39"/>
      <c r="F219" s="39"/>
      <c r="G219" s="39"/>
      <c r="H219" s="39"/>
      <c r="I219" s="39"/>
      <c r="J219" s="39"/>
      <c r="K219" s="39"/>
      <c r="L219" s="39"/>
      <c r="M219" s="39"/>
      <c r="N219" s="39"/>
      <c r="O219" s="39"/>
      <c r="P219" s="39"/>
      <c r="Q219" s="39"/>
      <c r="R219" s="39"/>
      <c r="S219" s="39"/>
      <c r="T219" s="39"/>
      <c r="U219" s="39"/>
      <c r="V219" s="39"/>
      <c r="W219" s="39"/>
      <c r="X219" s="39"/>
      <c r="Y219" s="39"/>
      <c r="Z219" s="28"/>
    </row>
    <row r="220" spans="1:26" ht="11.25" customHeight="1" x14ac:dyDescent="0.2">
      <c r="A220" s="90"/>
      <c r="B220" s="90"/>
      <c r="C220" s="39"/>
      <c r="D220" s="91"/>
      <c r="E220" s="39"/>
      <c r="F220" s="39"/>
      <c r="G220" s="39"/>
      <c r="H220" s="39"/>
      <c r="I220" s="39"/>
      <c r="J220" s="39"/>
      <c r="K220" s="39"/>
      <c r="L220" s="39"/>
      <c r="M220" s="39"/>
      <c r="N220" s="39"/>
      <c r="O220" s="39"/>
      <c r="P220" s="39"/>
      <c r="Q220" s="39"/>
      <c r="R220" s="39"/>
      <c r="S220" s="39"/>
      <c r="T220" s="39"/>
      <c r="U220" s="39"/>
      <c r="V220" s="39"/>
      <c r="W220" s="39"/>
      <c r="X220" s="39"/>
      <c r="Y220" s="39"/>
      <c r="Z220" s="28"/>
    </row>
    <row r="221" spans="1:26" ht="11.25" customHeight="1" x14ac:dyDescent="0.2">
      <c r="A221" s="90"/>
      <c r="B221" s="90"/>
      <c r="C221" s="39"/>
      <c r="D221" s="91"/>
      <c r="E221" s="39"/>
      <c r="F221" s="39"/>
      <c r="G221" s="39"/>
      <c r="H221" s="39"/>
      <c r="I221" s="39"/>
      <c r="J221" s="39"/>
      <c r="K221" s="39"/>
      <c r="L221" s="39"/>
      <c r="M221" s="39"/>
      <c r="N221" s="39"/>
      <c r="O221" s="39"/>
      <c r="P221" s="39"/>
      <c r="Q221" s="39"/>
      <c r="R221" s="39"/>
      <c r="S221" s="39"/>
      <c r="T221" s="39"/>
      <c r="U221" s="39"/>
      <c r="V221" s="39"/>
      <c r="W221" s="39"/>
      <c r="X221" s="39"/>
      <c r="Y221" s="39"/>
      <c r="Z221" s="28"/>
    </row>
    <row r="222" spans="1:26" ht="11.25" customHeight="1" x14ac:dyDescent="0.2">
      <c r="A222" s="90"/>
      <c r="B222" s="90"/>
      <c r="C222" s="39"/>
      <c r="D222" s="91"/>
      <c r="E222" s="39"/>
      <c r="F222" s="39"/>
      <c r="G222" s="39"/>
      <c r="H222" s="39"/>
      <c r="I222" s="39"/>
      <c r="J222" s="39"/>
      <c r="K222" s="39"/>
      <c r="L222" s="39"/>
      <c r="M222" s="39"/>
      <c r="N222" s="39"/>
      <c r="O222" s="39"/>
      <c r="P222" s="39"/>
      <c r="Q222" s="39"/>
      <c r="R222" s="39"/>
      <c r="S222" s="39"/>
      <c r="T222" s="39"/>
      <c r="U222" s="39"/>
      <c r="V222" s="39"/>
      <c r="W222" s="39"/>
      <c r="X222" s="39"/>
      <c r="Y222" s="39"/>
      <c r="Z222" s="28"/>
    </row>
    <row r="223" spans="1:26" ht="11.25" customHeight="1" x14ac:dyDescent="0.2">
      <c r="A223" s="90"/>
      <c r="B223" s="90"/>
      <c r="C223" s="39"/>
      <c r="D223" s="91"/>
      <c r="E223" s="39"/>
      <c r="F223" s="39"/>
      <c r="G223" s="39"/>
      <c r="H223" s="39"/>
      <c r="I223" s="39"/>
      <c r="J223" s="39"/>
      <c r="K223" s="39"/>
      <c r="L223" s="39"/>
      <c r="M223" s="39"/>
      <c r="N223" s="39"/>
      <c r="O223" s="39"/>
      <c r="P223" s="39"/>
      <c r="Q223" s="39"/>
      <c r="R223" s="39"/>
      <c r="S223" s="39"/>
      <c r="T223" s="39"/>
      <c r="U223" s="39"/>
      <c r="V223" s="39"/>
      <c r="W223" s="39"/>
      <c r="X223" s="39"/>
      <c r="Y223" s="39"/>
      <c r="Z223" s="28"/>
    </row>
    <row r="224" spans="1:26" ht="11.25" customHeight="1" x14ac:dyDescent="0.2">
      <c r="A224" s="90"/>
      <c r="B224" s="90"/>
      <c r="C224" s="39"/>
      <c r="D224" s="91"/>
      <c r="E224" s="39"/>
      <c r="F224" s="39"/>
      <c r="G224" s="39"/>
      <c r="H224" s="39"/>
      <c r="I224" s="39"/>
      <c r="J224" s="39"/>
      <c r="K224" s="39"/>
      <c r="L224" s="39"/>
      <c r="M224" s="39"/>
      <c r="N224" s="39"/>
      <c r="O224" s="39"/>
      <c r="P224" s="39"/>
      <c r="Q224" s="39"/>
      <c r="R224" s="39"/>
      <c r="S224" s="39"/>
      <c r="T224" s="39"/>
      <c r="U224" s="39"/>
      <c r="V224" s="39"/>
      <c r="W224" s="39"/>
      <c r="X224" s="39"/>
      <c r="Y224" s="39"/>
      <c r="Z224" s="28"/>
    </row>
    <row r="225" spans="1:26" ht="11.25" customHeight="1" x14ac:dyDescent="0.2">
      <c r="A225" s="90"/>
      <c r="B225" s="90"/>
      <c r="C225" s="39"/>
      <c r="D225" s="91"/>
      <c r="E225" s="39"/>
      <c r="F225" s="39"/>
      <c r="G225" s="39"/>
      <c r="H225" s="39"/>
      <c r="I225" s="39"/>
      <c r="J225" s="39"/>
      <c r="K225" s="39"/>
      <c r="L225" s="39"/>
      <c r="M225" s="39"/>
      <c r="N225" s="39"/>
      <c r="O225" s="39"/>
      <c r="P225" s="39"/>
      <c r="Q225" s="39"/>
      <c r="R225" s="39"/>
      <c r="S225" s="39"/>
      <c r="T225" s="39"/>
      <c r="U225" s="39"/>
      <c r="V225" s="39"/>
      <c r="W225" s="39"/>
      <c r="X225" s="39"/>
      <c r="Y225" s="39"/>
      <c r="Z225" s="28"/>
    </row>
    <row r="226" spans="1:26" ht="11.25" customHeight="1" x14ac:dyDescent="0.2">
      <c r="A226" s="90"/>
      <c r="B226" s="90"/>
      <c r="C226" s="39"/>
      <c r="D226" s="91"/>
      <c r="E226" s="39"/>
      <c r="F226" s="39"/>
      <c r="G226" s="39"/>
      <c r="H226" s="39"/>
      <c r="I226" s="39"/>
      <c r="J226" s="39"/>
      <c r="K226" s="39"/>
      <c r="L226" s="39"/>
      <c r="M226" s="39"/>
      <c r="N226" s="39"/>
      <c r="O226" s="39"/>
      <c r="P226" s="39"/>
      <c r="Q226" s="39"/>
      <c r="R226" s="39"/>
      <c r="S226" s="39"/>
      <c r="T226" s="39"/>
      <c r="U226" s="39"/>
      <c r="V226" s="39"/>
      <c r="W226" s="39"/>
      <c r="X226" s="39"/>
      <c r="Y226" s="39"/>
      <c r="Z226" s="28"/>
    </row>
    <row r="227" spans="1:26" ht="11.25" customHeight="1" x14ac:dyDescent="0.2">
      <c r="A227" s="90"/>
      <c r="B227" s="90"/>
      <c r="C227" s="39"/>
      <c r="D227" s="91"/>
      <c r="E227" s="39"/>
      <c r="F227" s="39"/>
      <c r="G227" s="39"/>
      <c r="H227" s="39"/>
      <c r="I227" s="39"/>
      <c r="J227" s="39"/>
      <c r="K227" s="39"/>
      <c r="L227" s="39"/>
      <c r="M227" s="39"/>
      <c r="N227" s="39"/>
      <c r="O227" s="39"/>
      <c r="P227" s="39"/>
      <c r="Q227" s="39"/>
      <c r="R227" s="39"/>
      <c r="S227" s="39"/>
      <c r="T227" s="39"/>
      <c r="U227" s="39"/>
      <c r="V227" s="39"/>
      <c r="W227" s="39"/>
      <c r="X227" s="39"/>
      <c r="Y227" s="39"/>
      <c r="Z227" s="28"/>
    </row>
    <row r="228" spans="1:26" ht="11.25" customHeight="1" x14ac:dyDescent="0.2">
      <c r="A228" s="90"/>
      <c r="B228" s="90"/>
      <c r="C228" s="39"/>
      <c r="D228" s="91"/>
      <c r="E228" s="39"/>
      <c r="F228" s="39"/>
      <c r="G228" s="39"/>
      <c r="H228" s="39"/>
      <c r="I228" s="39"/>
      <c r="J228" s="39"/>
      <c r="K228" s="39"/>
      <c r="L228" s="39"/>
      <c r="M228" s="39"/>
      <c r="N228" s="39"/>
      <c r="O228" s="39"/>
      <c r="P228" s="39"/>
      <c r="Q228" s="39"/>
      <c r="R228" s="39"/>
      <c r="S228" s="39"/>
      <c r="T228" s="39"/>
      <c r="U228" s="39"/>
      <c r="V228" s="39"/>
      <c r="W228" s="39"/>
      <c r="X228" s="39"/>
      <c r="Y228" s="39"/>
      <c r="Z228" s="28"/>
    </row>
    <row r="229" spans="1:26" ht="11.25" customHeight="1" x14ac:dyDescent="0.2">
      <c r="A229" s="90"/>
      <c r="B229" s="90"/>
      <c r="C229" s="39"/>
      <c r="D229" s="91"/>
      <c r="E229" s="39"/>
      <c r="F229" s="39"/>
      <c r="G229" s="39"/>
      <c r="H229" s="39"/>
      <c r="I229" s="39"/>
      <c r="J229" s="39"/>
      <c r="K229" s="39"/>
      <c r="L229" s="39"/>
      <c r="M229" s="39"/>
      <c r="N229" s="39"/>
      <c r="O229" s="39"/>
      <c r="P229" s="39"/>
      <c r="Q229" s="39"/>
      <c r="R229" s="39"/>
      <c r="S229" s="39"/>
      <c r="T229" s="39"/>
      <c r="U229" s="39"/>
      <c r="V229" s="39"/>
      <c r="W229" s="39"/>
      <c r="X229" s="39"/>
      <c r="Y229" s="39"/>
      <c r="Z229" s="28"/>
    </row>
    <row r="230" spans="1:26" ht="11.25" customHeight="1" x14ac:dyDescent="0.2">
      <c r="A230" s="90"/>
      <c r="B230" s="90"/>
      <c r="C230" s="39"/>
      <c r="D230" s="91"/>
      <c r="E230" s="39"/>
      <c r="F230" s="39"/>
      <c r="G230" s="39"/>
      <c r="H230" s="39"/>
      <c r="I230" s="39"/>
      <c r="J230" s="39"/>
      <c r="K230" s="39"/>
      <c r="L230" s="39"/>
      <c r="M230" s="39"/>
      <c r="N230" s="39"/>
      <c r="O230" s="39"/>
      <c r="P230" s="39"/>
      <c r="Q230" s="39"/>
      <c r="R230" s="39"/>
      <c r="S230" s="39"/>
      <c r="T230" s="39"/>
      <c r="U230" s="39"/>
      <c r="V230" s="39"/>
      <c r="W230" s="39"/>
      <c r="X230" s="39"/>
      <c r="Y230" s="39"/>
      <c r="Z230" s="28"/>
    </row>
    <row r="231" spans="1:26" ht="11.25" customHeight="1" x14ac:dyDescent="0.2">
      <c r="A231" s="90"/>
      <c r="B231" s="90"/>
      <c r="C231" s="39"/>
      <c r="D231" s="91"/>
      <c r="E231" s="39"/>
      <c r="F231" s="39"/>
      <c r="G231" s="39"/>
      <c r="H231" s="39"/>
      <c r="I231" s="39"/>
      <c r="J231" s="39"/>
      <c r="K231" s="39"/>
      <c r="L231" s="39"/>
      <c r="M231" s="39"/>
      <c r="N231" s="39"/>
      <c r="O231" s="39"/>
      <c r="P231" s="39"/>
      <c r="Q231" s="39"/>
      <c r="R231" s="39"/>
      <c r="S231" s="39"/>
      <c r="T231" s="39"/>
      <c r="U231" s="39"/>
      <c r="V231" s="39"/>
      <c r="W231" s="39"/>
      <c r="X231" s="39"/>
      <c r="Y231" s="39"/>
      <c r="Z231" s="28"/>
    </row>
    <row r="232" spans="1:26" ht="11.25" customHeight="1" x14ac:dyDescent="0.2">
      <c r="A232" s="90"/>
      <c r="B232" s="90"/>
      <c r="C232" s="39"/>
      <c r="D232" s="91"/>
      <c r="E232" s="39"/>
      <c r="F232" s="39"/>
      <c r="G232" s="39"/>
      <c r="H232" s="39"/>
      <c r="I232" s="39"/>
      <c r="J232" s="39"/>
      <c r="K232" s="39"/>
      <c r="L232" s="39"/>
      <c r="M232" s="39"/>
      <c r="N232" s="39"/>
      <c r="O232" s="39"/>
      <c r="P232" s="39"/>
      <c r="Q232" s="39"/>
      <c r="R232" s="39"/>
      <c r="S232" s="39"/>
      <c r="T232" s="39"/>
      <c r="U232" s="39"/>
      <c r="V232" s="39"/>
      <c r="W232" s="39"/>
      <c r="X232" s="39"/>
      <c r="Y232" s="39"/>
      <c r="Z232" s="28"/>
    </row>
    <row r="233" spans="1:26" ht="11.25" customHeight="1" x14ac:dyDescent="0.2">
      <c r="A233" s="90"/>
      <c r="B233" s="90"/>
      <c r="C233" s="39"/>
      <c r="D233" s="91"/>
      <c r="E233" s="39"/>
      <c r="F233" s="39"/>
      <c r="G233" s="39"/>
      <c r="H233" s="39"/>
      <c r="I233" s="39"/>
      <c r="J233" s="39"/>
      <c r="K233" s="39"/>
      <c r="L233" s="39"/>
      <c r="M233" s="39"/>
      <c r="N233" s="39"/>
      <c r="O233" s="39"/>
      <c r="P233" s="39"/>
      <c r="Q233" s="39"/>
      <c r="R233" s="39"/>
      <c r="S233" s="39"/>
      <c r="T233" s="39"/>
      <c r="U233" s="39"/>
      <c r="V233" s="39"/>
      <c r="W233" s="39"/>
      <c r="X233" s="39"/>
      <c r="Y233" s="39"/>
      <c r="Z233" s="28"/>
    </row>
    <row r="234" spans="1:26" ht="11.25" customHeight="1" x14ac:dyDescent="0.2">
      <c r="A234" s="90"/>
      <c r="B234" s="90"/>
      <c r="C234" s="39"/>
      <c r="D234" s="91"/>
      <c r="E234" s="39"/>
      <c r="F234" s="39"/>
      <c r="G234" s="39"/>
      <c r="H234" s="39"/>
      <c r="I234" s="39"/>
      <c r="J234" s="39"/>
      <c r="K234" s="39"/>
      <c r="L234" s="39"/>
      <c r="M234" s="39"/>
      <c r="N234" s="39"/>
      <c r="O234" s="39"/>
      <c r="P234" s="39"/>
      <c r="Q234" s="39"/>
      <c r="R234" s="39"/>
      <c r="S234" s="39"/>
      <c r="T234" s="39"/>
      <c r="U234" s="39"/>
      <c r="V234" s="39"/>
      <c r="W234" s="39"/>
      <c r="X234" s="39"/>
      <c r="Y234" s="39"/>
      <c r="Z234" s="28"/>
    </row>
    <row r="235" spans="1:26" ht="11.25" customHeight="1" x14ac:dyDescent="0.2">
      <c r="A235" s="90"/>
      <c r="B235" s="90"/>
      <c r="C235" s="39"/>
      <c r="D235" s="91"/>
      <c r="E235" s="39"/>
      <c r="F235" s="39"/>
      <c r="G235" s="39"/>
      <c r="H235" s="39"/>
      <c r="I235" s="39"/>
      <c r="J235" s="39"/>
      <c r="K235" s="39"/>
      <c r="L235" s="39"/>
      <c r="M235" s="39"/>
      <c r="N235" s="39"/>
      <c r="O235" s="39"/>
      <c r="P235" s="39"/>
      <c r="Q235" s="39"/>
      <c r="R235" s="39"/>
      <c r="S235" s="39"/>
      <c r="T235" s="39"/>
      <c r="U235" s="39"/>
      <c r="V235" s="39"/>
      <c r="W235" s="39"/>
      <c r="X235" s="39"/>
      <c r="Y235" s="39"/>
      <c r="Z235" s="28"/>
    </row>
    <row r="236" spans="1:26" ht="11.25" customHeight="1" x14ac:dyDescent="0.2">
      <c r="A236" s="90"/>
      <c r="B236" s="90"/>
      <c r="C236" s="39"/>
      <c r="D236" s="91"/>
      <c r="E236" s="39"/>
      <c r="F236" s="39"/>
      <c r="G236" s="39"/>
      <c r="H236" s="39"/>
      <c r="I236" s="39"/>
      <c r="J236" s="39"/>
      <c r="K236" s="39"/>
      <c r="L236" s="39"/>
      <c r="M236" s="39"/>
      <c r="N236" s="39"/>
      <c r="O236" s="39"/>
      <c r="P236" s="39"/>
      <c r="Q236" s="39"/>
      <c r="R236" s="39"/>
      <c r="S236" s="39"/>
      <c r="T236" s="39"/>
      <c r="U236" s="39"/>
      <c r="V236" s="39"/>
      <c r="W236" s="39"/>
      <c r="X236" s="39"/>
      <c r="Y236" s="39"/>
      <c r="Z236" s="28"/>
    </row>
    <row r="237" spans="1:26" ht="11.25" customHeight="1" x14ac:dyDescent="0.2">
      <c r="A237" s="90"/>
      <c r="B237" s="90"/>
      <c r="C237" s="39"/>
      <c r="D237" s="91"/>
      <c r="E237" s="39"/>
      <c r="F237" s="39"/>
      <c r="G237" s="39"/>
      <c r="H237" s="39"/>
      <c r="I237" s="39"/>
      <c r="J237" s="39"/>
      <c r="K237" s="39"/>
      <c r="L237" s="39"/>
      <c r="M237" s="39"/>
      <c r="N237" s="39"/>
      <c r="O237" s="39"/>
      <c r="P237" s="39"/>
      <c r="Q237" s="39"/>
      <c r="R237" s="39"/>
      <c r="S237" s="39"/>
      <c r="T237" s="39"/>
      <c r="U237" s="39"/>
      <c r="V237" s="39"/>
      <c r="W237" s="39"/>
      <c r="X237" s="39"/>
      <c r="Y237" s="39"/>
      <c r="Z237" s="28"/>
    </row>
    <row r="238" spans="1:26" ht="11.25" customHeight="1" x14ac:dyDescent="0.2">
      <c r="A238" s="90"/>
      <c r="B238" s="90"/>
      <c r="C238" s="39"/>
      <c r="D238" s="91"/>
      <c r="E238" s="39"/>
      <c r="F238" s="39"/>
      <c r="G238" s="39"/>
      <c r="H238" s="39"/>
      <c r="I238" s="39"/>
      <c r="J238" s="39"/>
      <c r="K238" s="39"/>
      <c r="L238" s="39"/>
      <c r="M238" s="39"/>
      <c r="N238" s="39"/>
      <c r="O238" s="39"/>
      <c r="P238" s="39"/>
      <c r="Q238" s="39"/>
      <c r="R238" s="39"/>
      <c r="S238" s="39"/>
      <c r="T238" s="39"/>
      <c r="U238" s="39"/>
      <c r="V238" s="39"/>
      <c r="W238" s="39"/>
      <c r="X238" s="39"/>
      <c r="Y238" s="39"/>
      <c r="Z238" s="28"/>
    </row>
    <row r="239" spans="1:26" ht="11.25" customHeight="1" x14ac:dyDescent="0.2">
      <c r="A239" s="90"/>
      <c r="B239" s="90"/>
      <c r="C239" s="39"/>
      <c r="D239" s="91"/>
      <c r="E239" s="39"/>
      <c r="F239" s="39"/>
      <c r="G239" s="39"/>
      <c r="H239" s="39"/>
      <c r="I239" s="39"/>
      <c r="J239" s="39"/>
      <c r="K239" s="39"/>
      <c r="L239" s="39"/>
      <c r="M239" s="39"/>
      <c r="N239" s="39"/>
      <c r="O239" s="39"/>
      <c r="P239" s="39"/>
      <c r="Q239" s="39"/>
      <c r="R239" s="39"/>
      <c r="S239" s="39"/>
      <c r="T239" s="39"/>
      <c r="U239" s="39"/>
      <c r="V239" s="39"/>
      <c r="W239" s="39"/>
      <c r="X239" s="39"/>
      <c r="Y239" s="39"/>
      <c r="Z239" s="28"/>
    </row>
    <row r="240" spans="1:26" ht="11.25" customHeight="1" x14ac:dyDescent="0.2">
      <c r="A240" s="90"/>
      <c r="B240" s="90"/>
      <c r="C240" s="39"/>
      <c r="D240" s="91"/>
      <c r="E240" s="39"/>
      <c r="F240" s="39"/>
      <c r="G240" s="39"/>
      <c r="H240" s="39"/>
      <c r="I240" s="39"/>
      <c r="J240" s="39"/>
      <c r="K240" s="39"/>
      <c r="L240" s="39"/>
      <c r="M240" s="39"/>
      <c r="N240" s="39"/>
      <c r="O240" s="39"/>
      <c r="P240" s="39"/>
      <c r="Q240" s="39"/>
      <c r="R240" s="39"/>
      <c r="S240" s="39"/>
      <c r="T240" s="39"/>
      <c r="U240" s="39"/>
      <c r="V240" s="39"/>
      <c r="W240" s="39"/>
      <c r="X240" s="39"/>
      <c r="Y240" s="39"/>
      <c r="Z240" s="28"/>
    </row>
    <row r="241" spans="1:26" ht="11.25" customHeight="1" x14ac:dyDescent="0.2">
      <c r="A241" s="90"/>
      <c r="B241" s="90"/>
      <c r="C241" s="39"/>
      <c r="D241" s="91"/>
      <c r="E241" s="39"/>
      <c r="F241" s="39"/>
      <c r="G241" s="39"/>
      <c r="H241" s="39"/>
      <c r="I241" s="39"/>
      <c r="J241" s="39"/>
      <c r="K241" s="39"/>
      <c r="L241" s="39"/>
      <c r="M241" s="39"/>
      <c r="N241" s="39"/>
      <c r="O241" s="39"/>
      <c r="P241" s="39"/>
      <c r="Q241" s="39"/>
      <c r="R241" s="39"/>
      <c r="S241" s="39"/>
      <c r="T241" s="39"/>
      <c r="U241" s="39"/>
      <c r="V241" s="39"/>
      <c r="W241" s="39"/>
      <c r="X241" s="39"/>
      <c r="Y241" s="39"/>
      <c r="Z241" s="28"/>
    </row>
    <row r="242" spans="1:26" ht="11.25" customHeight="1" x14ac:dyDescent="0.2">
      <c r="A242" s="90"/>
      <c r="B242" s="90"/>
      <c r="C242" s="39"/>
      <c r="D242" s="91"/>
      <c r="E242" s="39"/>
      <c r="F242" s="39"/>
      <c r="G242" s="39"/>
      <c r="H242" s="39"/>
      <c r="I242" s="39"/>
      <c r="J242" s="39"/>
      <c r="K242" s="39"/>
      <c r="L242" s="39"/>
      <c r="M242" s="39"/>
      <c r="N242" s="39"/>
      <c r="O242" s="39"/>
      <c r="P242" s="39"/>
      <c r="Q242" s="39"/>
      <c r="R242" s="39"/>
      <c r="S242" s="39"/>
      <c r="T242" s="39"/>
      <c r="U242" s="39"/>
      <c r="V242" s="39"/>
      <c r="W242" s="39"/>
      <c r="X242" s="39"/>
      <c r="Y242" s="39"/>
      <c r="Z242" s="28"/>
    </row>
    <row r="243" spans="1:26" ht="11.25" customHeight="1" x14ac:dyDescent="0.2">
      <c r="A243" s="90"/>
      <c r="B243" s="90"/>
      <c r="C243" s="39"/>
      <c r="D243" s="91"/>
      <c r="E243" s="39"/>
      <c r="F243" s="39"/>
      <c r="G243" s="39"/>
      <c r="H243" s="39"/>
      <c r="I243" s="39"/>
      <c r="J243" s="39"/>
      <c r="K243" s="39"/>
      <c r="L243" s="39"/>
      <c r="M243" s="39"/>
      <c r="N243" s="39"/>
      <c r="O243" s="39"/>
      <c r="P243" s="39"/>
      <c r="Q243" s="39"/>
      <c r="R243" s="39"/>
      <c r="S243" s="39"/>
      <c r="T243" s="39"/>
      <c r="U243" s="39"/>
      <c r="V243" s="39"/>
      <c r="W243" s="39"/>
      <c r="X243" s="39"/>
      <c r="Y243" s="39"/>
      <c r="Z243" s="28"/>
    </row>
    <row r="244" spans="1:26" ht="11.25" customHeight="1" x14ac:dyDescent="0.2">
      <c r="A244" s="90"/>
      <c r="B244" s="90"/>
      <c r="C244" s="39"/>
      <c r="D244" s="91"/>
      <c r="E244" s="39"/>
      <c r="F244" s="39"/>
      <c r="G244" s="39"/>
      <c r="H244" s="39"/>
      <c r="I244" s="39"/>
      <c r="J244" s="39"/>
      <c r="K244" s="39"/>
      <c r="L244" s="39"/>
      <c r="M244" s="39"/>
      <c r="N244" s="39"/>
      <c r="O244" s="39"/>
      <c r="P244" s="39"/>
      <c r="Q244" s="39"/>
      <c r="R244" s="39"/>
      <c r="S244" s="39"/>
      <c r="T244" s="39"/>
      <c r="U244" s="39"/>
      <c r="V244" s="39"/>
      <c r="W244" s="39"/>
      <c r="X244" s="39"/>
      <c r="Y244" s="39"/>
      <c r="Z244" s="28"/>
    </row>
    <row r="245" spans="1:26" ht="11.25" customHeight="1" x14ac:dyDescent="0.2">
      <c r="A245" s="90"/>
      <c r="B245" s="90"/>
      <c r="C245" s="39"/>
      <c r="D245" s="91"/>
      <c r="E245" s="39"/>
      <c r="F245" s="39"/>
      <c r="G245" s="39"/>
      <c r="H245" s="39"/>
      <c r="I245" s="39"/>
      <c r="J245" s="39"/>
      <c r="K245" s="39"/>
      <c r="L245" s="39"/>
      <c r="M245" s="39"/>
      <c r="N245" s="39"/>
      <c r="O245" s="39"/>
      <c r="P245" s="39"/>
      <c r="Q245" s="39"/>
      <c r="R245" s="39"/>
      <c r="S245" s="39"/>
      <c r="T245" s="39"/>
      <c r="U245" s="39"/>
      <c r="V245" s="39"/>
      <c r="W245" s="39"/>
      <c r="X245" s="39"/>
      <c r="Y245" s="39"/>
      <c r="Z245" s="28"/>
    </row>
    <row r="246" spans="1:26" ht="11.25" customHeight="1" x14ac:dyDescent="0.2">
      <c r="A246" s="90"/>
      <c r="B246" s="90"/>
      <c r="C246" s="39"/>
      <c r="D246" s="91"/>
      <c r="E246" s="39"/>
      <c r="F246" s="39"/>
      <c r="G246" s="39"/>
      <c r="H246" s="39"/>
      <c r="I246" s="39"/>
      <c r="J246" s="39"/>
      <c r="K246" s="39"/>
      <c r="L246" s="39"/>
      <c r="M246" s="39"/>
      <c r="N246" s="39"/>
      <c r="O246" s="39"/>
      <c r="P246" s="39"/>
      <c r="Q246" s="39"/>
      <c r="R246" s="39"/>
      <c r="S246" s="39"/>
      <c r="T246" s="39"/>
      <c r="U246" s="39"/>
      <c r="V246" s="39"/>
      <c r="W246" s="39"/>
      <c r="X246" s="39"/>
      <c r="Y246" s="39"/>
      <c r="Z246" s="28"/>
    </row>
    <row r="247" spans="1:26" ht="11.25" customHeight="1" x14ac:dyDescent="0.2">
      <c r="A247" s="90"/>
      <c r="B247" s="90"/>
      <c r="C247" s="39"/>
      <c r="D247" s="91"/>
      <c r="E247" s="39"/>
      <c r="F247" s="39"/>
      <c r="G247" s="39"/>
      <c r="H247" s="39"/>
      <c r="I247" s="39"/>
      <c r="J247" s="39"/>
      <c r="K247" s="39"/>
      <c r="L247" s="39"/>
      <c r="M247" s="39"/>
      <c r="N247" s="39"/>
      <c r="O247" s="39"/>
      <c r="P247" s="39"/>
      <c r="Q247" s="39"/>
      <c r="R247" s="39"/>
      <c r="S247" s="39"/>
      <c r="T247" s="39"/>
      <c r="U247" s="39"/>
      <c r="V247" s="39"/>
      <c r="W247" s="39"/>
      <c r="X247" s="39"/>
      <c r="Y247" s="39"/>
      <c r="Z247" s="28"/>
    </row>
    <row r="248" spans="1:26" ht="11.25" customHeight="1" x14ac:dyDescent="0.2">
      <c r="A248" s="90"/>
      <c r="B248" s="90"/>
      <c r="C248" s="39"/>
      <c r="D248" s="91"/>
      <c r="E248" s="39"/>
      <c r="F248" s="39"/>
      <c r="G248" s="39"/>
      <c r="H248" s="39"/>
      <c r="I248" s="39"/>
      <c r="J248" s="39"/>
      <c r="K248" s="39"/>
      <c r="L248" s="39"/>
      <c r="M248" s="39"/>
      <c r="N248" s="39"/>
      <c r="O248" s="39"/>
      <c r="P248" s="39"/>
      <c r="Q248" s="39"/>
      <c r="R248" s="39"/>
      <c r="S248" s="39"/>
      <c r="T248" s="39"/>
      <c r="U248" s="39"/>
      <c r="V248" s="39"/>
      <c r="W248" s="39"/>
      <c r="X248" s="39"/>
      <c r="Y248" s="39"/>
      <c r="Z248" s="28"/>
    </row>
    <row r="249" spans="1:26" ht="11.25" customHeight="1" x14ac:dyDescent="0.2">
      <c r="A249" s="90"/>
      <c r="B249" s="90"/>
      <c r="C249" s="39"/>
      <c r="D249" s="91"/>
      <c r="E249" s="39"/>
      <c r="F249" s="39"/>
      <c r="G249" s="39"/>
      <c r="H249" s="39"/>
      <c r="I249" s="39"/>
      <c r="J249" s="39"/>
      <c r="K249" s="39"/>
      <c r="L249" s="39"/>
      <c r="M249" s="39"/>
      <c r="N249" s="39"/>
      <c r="O249" s="39"/>
      <c r="P249" s="39"/>
      <c r="Q249" s="39"/>
      <c r="R249" s="39"/>
      <c r="S249" s="39"/>
      <c r="T249" s="39"/>
      <c r="U249" s="39"/>
      <c r="V249" s="39"/>
      <c r="W249" s="39"/>
      <c r="X249" s="39"/>
      <c r="Y249" s="39"/>
      <c r="Z249" s="28"/>
    </row>
    <row r="250" spans="1:26" ht="11.25" customHeight="1" x14ac:dyDescent="0.2">
      <c r="A250" s="90"/>
      <c r="B250" s="90"/>
      <c r="C250" s="39"/>
      <c r="D250" s="91"/>
      <c r="E250" s="39"/>
      <c r="F250" s="39"/>
      <c r="G250" s="39"/>
      <c r="H250" s="39"/>
      <c r="I250" s="39"/>
      <c r="J250" s="39"/>
      <c r="K250" s="39"/>
      <c r="L250" s="39"/>
      <c r="M250" s="39"/>
      <c r="N250" s="39"/>
      <c r="O250" s="39"/>
      <c r="P250" s="39"/>
      <c r="Q250" s="39"/>
      <c r="R250" s="39"/>
      <c r="S250" s="39"/>
      <c r="T250" s="39"/>
      <c r="U250" s="39"/>
      <c r="V250" s="39"/>
      <c r="W250" s="39"/>
      <c r="X250" s="39"/>
      <c r="Y250" s="39"/>
      <c r="Z250" s="28"/>
    </row>
    <row r="251" spans="1:26" ht="11.25" customHeight="1" x14ac:dyDescent="0.2">
      <c r="A251" s="90"/>
      <c r="B251" s="90"/>
      <c r="C251" s="39"/>
      <c r="D251" s="91"/>
      <c r="E251" s="39"/>
      <c r="F251" s="39"/>
      <c r="G251" s="39"/>
      <c r="H251" s="39"/>
      <c r="I251" s="39"/>
      <c r="J251" s="39"/>
      <c r="K251" s="39"/>
      <c r="L251" s="39"/>
      <c r="M251" s="39"/>
      <c r="N251" s="39"/>
      <c r="O251" s="39"/>
      <c r="P251" s="39"/>
      <c r="Q251" s="39"/>
      <c r="R251" s="39"/>
      <c r="S251" s="39"/>
      <c r="T251" s="39"/>
      <c r="U251" s="39"/>
      <c r="V251" s="39"/>
      <c r="W251" s="39"/>
      <c r="X251" s="39"/>
      <c r="Y251" s="39"/>
      <c r="Z251" s="28"/>
    </row>
    <row r="252" spans="1:26" ht="11.25" customHeight="1" x14ac:dyDescent="0.2">
      <c r="A252" s="90"/>
      <c r="B252" s="90"/>
      <c r="C252" s="39"/>
      <c r="D252" s="91"/>
      <c r="E252" s="39"/>
      <c r="F252" s="39"/>
      <c r="G252" s="39"/>
      <c r="H252" s="39"/>
      <c r="I252" s="39"/>
      <c r="J252" s="39"/>
      <c r="K252" s="39"/>
      <c r="L252" s="39"/>
      <c r="M252" s="39"/>
      <c r="N252" s="39"/>
      <c r="O252" s="39"/>
      <c r="P252" s="39"/>
      <c r="Q252" s="39"/>
      <c r="R252" s="39"/>
      <c r="S252" s="39"/>
      <c r="T252" s="39"/>
      <c r="U252" s="39"/>
      <c r="V252" s="39"/>
      <c r="W252" s="39"/>
      <c r="X252" s="39"/>
      <c r="Y252" s="39"/>
      <c r="Z252" s="28"/>
    </row>
    <row r="253" spans="1:26" ht="11.25" customHeight="1" x14ac:dyDescent="0.2">
      <c r="A253" s="90"/>
      <c r="B253" s="90"/>
      <c r="C253" s="39"/>
      <c r="D253" s="91"/>
      <c r="E253" s="39"/>
      <c r="F253" s="39"/>
      <c r="G253" s="39"/>
      <c r="H253" s="39"/>
      <c r="I253" s="39"/>
      <c r="J253" s="39"/>
      <c r="K253" s="39"/>
      <c r="L253" s="39"/>
      <c r="M253" s="39"/>
      <c r="N253" s="39"/>
      <c r="O253" s="39"/>
      <c r="P253" s="39"/>
      <c r="Q253" s="39"/>
      <c r="R253" s="39"/>
      <c r="S253" s="39"/>
      <c r="T253" s="39"/>
      <c r="U253" s="39"/>
      <c r="V253" s="39"/>
      <c r="W253" s="39"/>
      <c r="X253" s="39"/>
      <c r="Y253" s="39"/>
      <c r="Z253" s="28"/>
    </row>
    <row r="254" spans="1:26" ht="11.25" customHeight="1" x14ac:dyDescent="0.2">
      <c r="A254" s="90"/>
      <c r="B254" s="90"/>
      <c r="C254" s="39"/>
      <c r="D254" s="91"/>
      <c r="E254" s="39"/>
      <c r="F254" s="39"/>
      <c r="G254" s="39"/>
      <c r="H254" s="39"/>
      <c r="I254" s="39"/>
      <c r="J254" s="39"/>
      <c r="K254" s="39"/>
      <c r="L254" s="39"/>
      <c r="M254" s="39"/>
      <c r="N254" s="39"/>
      <c r="O254" s="39"/>
      <c r="P254" s="39"/>
      <c r="Q254" s="39"/>
      <c r="R254" s="39"/>
      <c r="S254" s="39"/>
      <c r="T254" s="39"/>
      <c r="U254" s="39"/>
      <c r="V254" s="39"/>
      <c r="W254" s="39"/>
      <c r="X254" s="39"/>
      <c r="Y254" s="39"/>
      <c r="Z254" s="28"/>
    </row>
    <row r="255" spans="1:26" ht="11.25" customHeight="1" x14ac:dyDescent="0.2">
      <c r="A255" s="90"/>
      <c r="B255" s="90"/>
      <c r="C255" s="39"/>
      <c r="D255" s="91"/>
      <c r="E255" s="39"/>
      <c r="F255" s="39"/>
      <c r="G255" s="39"/>
      <c r="H255" s="39"/>
      <c r="I255" s="39"/>
      <c r="J255" s="39"/>
      <c r="K255" s="39"/>
      <c r="L255" s="39"/>
      <c r="M255" s="39"/>
      <c r="N255" s="39"/>
      <c r="O255" s="39"/>
      <c r="P255" s="39"/>
      <c r="Q255" s="39"/>
      <c r="R255" s="39"/>
      <c r="S255" s="39"/>
      <c r="T255" s="39"/>
      <c r="U255" s="39"/>
      <c r="V255" s="39"/>
      <c r="W255" s="39"/>
      <c r="X255" s="39"/>
      <c r="Y255" s="39"/>
      <c r="Z255" s="28"/>
    </row>
    <row r="256" spans="1:26" ht="11.25" customHeight="1" x14ac:dyDescent="0.2">
      <c r="A256" s="90"/>
      <c r="B256" s="90"/>
      <c r="C256" s="39"/>
      <c r="D256" s="91"/>
      <c r="E256" s="39"/>
      <c r="F256" s="39"/>
      <c r="G256" s="39"/>
      <c r="H256" s="39"/>
      <c r="I256" s="39"/>
      <c r="J256" s="39"/>
      <c r="K256" s="39"/>
      <c r="L256" s="39"/>
      <c r="M256" s="39"/>
      <c r="N256" s="39"/>
      <c r="O256" s="39"/>
      <c r="P256" s="39"/>
      <c r="Q256" s="39"/>
      <c r="R256" s="39"/>
      <c r="S256" s="39"/>
      <c r="T256" s="39"/>
      <c r="U256" s="39"/>
      <c r="V256" s="39"/>
      <c r="W256" s="39"/>
      <c r="X256" s="39"/>
      <c r="Y256" s="39"/>
      <c r="Z256" s="28"/>
    </row>
    <row r="257" spans="1:26" ht="11.25" customHeight="1" x14ac:dyDescent="0.2">
      <c r="A257" s="90"/>
      <c r="B257" s="90"/>
      <c r="C257" s="39"/>
      <c r="D257" s="91"/>
      <c r="E257" s="39"/>
      <c r="F257" s="39"/>
      <c r="G257" s="39"/>
      <c r="H257" s="39"/>
      <c r="I257" s="39"/>
      <c r="J257" s="39"/>
      <c r="K257" s="39"/>
      <c r="L257" s="39"/>
      <c r="M257" s="39"/>
      <c r="N257" s="39"/>
      <c r="O257" s="39"/>
      <c r="P257" s="39"/>
      <c r="Q257" s="39"/>
      <c r="R257" s="39"/>
      <c r="S257" s="39"/>
      <c r="T257" s="39"/>
      <c r="U257" s="39"/>
      <c r="V257" s="39"/>
      <c r="W257" s="39"/>
      <c r="X257" s="39"/>
      <c r="Y257" s="39"/>
      <c r="Z257" s="28"/>
    </row>
    <row r="258" spans="1:26" ht="11.25" customHeight="1" x14ac:dyDescent="0.2">
      <c r="A258" s="90"/>
      <c r="B258" s="90"/>
      <c r="C258" s="39"/>
      <c r="D258" s="91"/>
      <c r="E258" s="39"/>
      <c r="F258" s="39"/>
      <c r="G258" s="39"/>
      <c r="H258" s="39"/>
      <c r="I258" s="39"/>
      <c r="J258" s="39"/>
      <c r="K258" s="39"/>
      <c r="L258" s="39"/>
      <c r="M258" s="39"/>
      <c r="N258" s="39"/>
      <c r="O258" s="39"/>
      <c r="P258" s="39"/>
      <c r="Q258" s="39"/>
      <c r="R258" s="39"/>
      <c r="S258" s="39"/>
      <c r="T258" s="39"/>
      <c r="U258" s="39"/>
      <c r="V258" s="39"/>
      <c r="W258" s="39"/>
      <c r="X258" s="39"/>
      <c r="Y258" s="39"/>
      <c r="Z258" s="28"/>
    </row>
    <row r="259" spans="1:26" ht="11.25" customHeight="1" x14ac:dyDescent="0.2">
      <c r="A259" s="90"/>
      <c r="B259" s="90"/>
      <c r="C259" s="39"/>
      <c r="D259" s="91"/>
      <c r="E259" s="39"/>
      <c r="F259" s="39"/>
      <c r="G259" s="39"/>
      <c r="H259" s="39"/>
      <c r="I259" s="39"/>
      <c r="J259" s="39"/>
      <c r="K259" s="39"/>
      <c r="L259" s="39"/>
      <c r="M259" s="39"/>
      <c r="N259" s="39"/>
      <c r="O259" s="39"/>
      <c r="P259" s="39"/>
      <c r="Q259" s="39"/>
      <c r="R259" s="39"/>
      <c r="S259" s="39"/>
      <c r="T259" s="39"/>
      <c r="U259" s="39"/>
      <c r="V259" s="39"/>
      <c r="W259" s="39"/>
      <c r="X259" s="39"/>
      <c r="Y259" s="39"/>
      <c r="Z259" s="28"/>
    </row>
    <row r="260" spans="1:26" ht="11.25" customHeight="1" x14ac:dyDescent="0.2">
      <c r="A260" s="90"/>
      <c r="B260" s="90"/>
      <c r="C260" s="39"/>
      <c r="D260" s="91"/>
      <c r="E260" s="39"/>
      <c r="F260" s="39"/>
      <c r="G260" s="39"/>
      <c r="H260" s="39"/>
      <c r="I260" s="39"/>
      <c r="J260" s="39"/>
      <c r="K260" s="39"/>
      <c r="L260" s="39"/>
      <c r="M260" s="39"/>
      <c r="N260" s="39"/>
      <c r="O260" s="39"/>
      <c r="P260" s="39"/>
      <c r="Q260" s="39"/>
      <c r="R260" s="39"/>
      <c r="S260" s="39"/>
      <c r="T260" s="39"/>
      <c r="U260" s="39"/>
      <c r="V260" s="39"/>
      <c r="W260" s="39"/>
      <c r="X260" s="39"/>
      <c r="Y260" s="39"/>
      <c r="Z260" s="28"/>
    </row>
    <row r="261" spans="1:26" ht="11.25" customHeight="1" x14ac:dyDescent="0.2">
      <c r="A261" s="90"/>
      <c r="B261" s="90"/>
      <c r="C261" s="39"/>
      <c r="D261" s="91"/>
      <c r="E261" s="39"/>
      <c r="F261" s="39"/>
      <c r="G261" s="39"/>
      <c r="H261" s="39"/>
      <c r="I261" s="39"/>
      <c r="J261" s="39"/>
      <c r="K261" s="39"/>
      <c r="L261" s="39"/>
      <c r="M261" s="39"/>
      <c r="N261" s="39"/>
      <c r="O261" s="39"/>
      <c r="P261" s="39"/>
      <c r="Q261" s="39"/>
      <c r="R261" s="39"/>
      <c r="S261" s="39"/>
      <c r="T261" s="39"/>
      <c r="U261" s="39"/>
      <c r="V261" s="39"/>
      <c r="W261" s="39"/>
      <c r="X261" s="39"/>
      <c r="Y261" s="39"/>
      <c r="Z261" s="28"/>
    </row>
    <row r="262" spans="1:26" ht="11.25" customHeight="1" x14ac:dyDescent="0.2">
      <c r="A262" s="90"/>
      <c r="B262" s="90"/>
      <c r="C262" s="39"/>
      <c r="D262" s="91"/>
      <c r="E262" s="39"/>
      <c r="F262" s="39"/>
      <c r="G262" s="39"/>
      <c r="H262" s="39"/>
      <c r="I262" s="39"/>
      <c r="J262" s="39"/>
      <c r="K262" s="39"/>
      <c r="L262" s="39"/>
      <c r="M262" s="39"/>
      <c r="N262" s="39"/>
      <c r="O262" s="39"/>
      <c r="P262" s="39"/>
      <c r="Q262" s="39"/>
      <c r="R262" s="39"/>
      <c r="S262" s="39"/>
      <c r="T262" s="39"/>
      <c r="U262" s="39"/>
      <c r="V262" s="39"/>
      <c r="W262" s="39"/>
      <c r="X262" s="39"/>
      <c r="Y262" s="39"/>
      <c r="Z262" s="28"/>
    </row>
    <row r="263" spans="1:26" ht="11.25" customHeight="1" x14ac:dyDescent="0.2">
      <c r="A263" s="90"/>
      <c r="B263" s="90"/>
      <c r="C263" s="39"/>
      <c r="D263" s="91"/>
      <c r="E263" s="39"/>
      <c r="F263" s="39"/>
      <c r="G263" s="39"/>
      <c r="H263" s="39"/>
      <c r="I263" s="39"/>
      <c r="J263" s="39"/>
      <c r="K263" s="39"/>
      <c r="L263" s="39"/>
      <c r="M263" s="39"/>
      <c r="N263" s="39"/>
      <c r="O263" s="39"/>
      <c r="P263" s="39"/>
      <c r="Q263" s="39"/>
      <c r="R263" s="39"/>
      <c r="S263" s="39"/>
      <c r="T263" s="39"/>
      <c r="U263" s="39"/>
      <c r="V263" s="39"/>
      <c r="W263" s="39"/>
      <c r="X263" s="39"/>
      <c r="Y263" s="39"/>
      <c r="Z263" s="28"/>
    </row>
    <row r="264" spans="1:26" ht="11.25" customHeight="1" x14ac:dyDescent="0.2">
      <c r="A264" s="90"/>
      <c r="B264" s="90"/>
      <c r="C264" s="39"/>
      <c r="D264" s="91"/>
      <c r="E264" s="39"/>
      <c r="F264" s="39"/>
      <c r="G264" s="39"/>
      <c r="H264" s="39"/>
      <c r="I264" s="39"/>
      <c r="J264" s="39"/>
      <c r="K264" s="39"/>
      <c r="L264" s="39"/>
      <c r="M264" s="39"/>
      <c r="N264" s="39"/>
      <c r="O264" s="39"/>
      <c r="P264" s="39"/>
      <c r="Q264" s="39"/>
      <c r="R264" s="39"/>
      <c r="S264" s="39"/>
      <c r="T264" s="39"/>
      <c r="U264" s="39"/>
      <c r="V264" s="39"/>
      <c r="W264" s="39"/>
      <c r="X264" s="39"/>
      <c r="Y264" s="39"/>
      <c r="Z264" s="28"/>
    </row>
    <row r="265" spans="1:26" ht="11.25" customHeight="1" x14ac:dyDescent="0.2">
      <c r="A265" s="90"/>
      <c r="B265" s="90"/>
      <c r="C265" s="39"/>
      <c r="D265" s="91"/>
      <c r="E265" s="39"/>
      <c r="F265" s="39"/>
      <c r="G265" s="39"/>
      <c r="H265" s="39"/>
      <c r="I265" s="39"/>
      <c r="J265" s="39"/>
      <c r="K265" s="39"/>
      <c r="L265" s="39"/>
      <c r="M265" s="39"/>
      <c r="N265" s="39"/>
      <c r="O265" s="39"/>
      <c r="P265" s="39"/>
      <c r="Q265" s="39"/>
      <c r="R265" s="39"/>
      <c r="S265" s="39"/>
      <c r="T265" s="39"/>
      <c r="U265" s="39"/>
      <c r="V265" s="39"/>
      <c r="W265" s="39"/>
      <c r="X265" s="39"/>
      <c r="Y265" s="39"/>
      <c r="Z265" s="28"/>
    </row>
    <row r="266" spans="1:26" ht="11.25" customHeight="1" x14ac:dyDescent="0.2">
      <c r="A266" s="90"/>
      <c r="B266" s="90"/>
      <c r="C266" s="39"/>
      <c r="D266" s="91"/>
      <c r="E266" s="39"/>
      <c r="F266" s="39"/>
      <c r="G266" s="39"/>
      <c r="H266" s="39"/>
      <c r="I266" s="39"/>
      <c r="J266" s="39"/>
      <c r="K266" s="39"/>
      <c r="L266" s="39"/>
      <c r="M266" s="39"/>
      <c r="N266" s="39"/>
      <c r="O266" s="39"/>
      <c r="P266" s="39"/>
      <c r="Q266" s="39"/>
      <c r="R266" s="39"/>
      <c r="S266" s="39"/>
      <c r="T266" s="39"/>
      <c r="U266" s="39"/>
      <c r="V266" s="39"/>
      <c r="W266" s="39"/>
      <c r="X266" s="39"/>
      <c r="Y266" s="39"/>
      <c r="Z266" s="28"/>
    </row>
    <row r="267" spans="1:26" ht="11.25" customHeight="1" x14ac:dyDescent="0.2">
      <c r="A267" s="90"/>
      <c r="B267" s="90"/>
      <c r="C267" s="39"/>
      <c r="D267" s="91"/>
      <c r="E267" s="39"/>
      <c r="F267" s="39"/>
      <c r="G267" s="39"/>
      <c r="H267" s="39"/>
      <c r="I267" s="39"/>
      <c r="J267" s="39"/>
      <c r="K267" s="39"/>
      <c r="L267" s="39"/>
      <c r="M267" s="39"/>
      <c r="N267" s="39"/>
      <c r="O267" s="39"/>
      <c r="P267" s="39"/>
      <c r="Q267" s="39"/>
      <c r="R267" s="39"/>
      <c r="S267" s="39"/>
      <c r="T267" s="39"/>
      <c r="U267" s="39"/>
      <c r="V267" s="39"/>
      <c r="W267" s="39"/>
      <c r="X267" s="39"/>
      <c r="Y267" s="39"/>
      <c r="Z267" s="28"/>
    </row>
    <row r="268" spans="1:26" ht="11.25" customHeight="1" x14ac:dyDescent="0.2">
      <c r="A268" s="90"/>
      <c r="B268" s="90"/>
      <c r="C268" s="39"/>
      <c r="D268" s="91"/>
      <c r="E268" s="39"/>
      <c r="F268" s="39"/>
      <c r="G268" s="39"/>
      <c r="H268" s="39"/>
      <c r="I268" s="39"/>
      <c r="J268" s="39"/>
      <c r="K268" s="39"/>
      <c r="L268" s="39"/>
      <c r="M268" s="39"/>
      <c r="N268" s="39"/>
      <c r="O268" s="39"/>
      <c r="P268" s="39"/>
      <c r="Q268" s="39"/>
      <c r="R268" s="39"/>
      <c r="S268" s="39"/>
      <c r="T268" s="39"/>
      <c r="U268" s="39"/>
      <c r="V268" s="39"/>
      <c r="W268" s="39"/>
      <c r="X268" s="39"/>
      <c r="Y268" s="39"/>
      <c r="Z268" s="28"/>
    </row>
    <row r="269" spans="1:26" ht="11.25" customHeight="1" x14ac:dyDescent="0.2">
      <c r="A269" s="90"/>
      <c r="B269" s="90"/>
      <c r="C269" s="39"/>
      <c r="D269" s="91"/>
      <c r="E269" s="39"/>
      <c r="F269" s="39"/>
      <c r="G269" s="39"/>
      <c r="H269" s="39"/>
      <c r="I269" s="39"/>
      <c r="J269" s="39"/>
      <c r="K269" s="39"/>
      <c r="L269" s="39"/>
      <c r="M269" s="39"/>
      <c r="N269" s="39"/>
      <c r="O269" s="39"/>
      <c r="P269" s="39"/>
      <c r="Q269" s="39"/>
      <c r="R269" s="39"/>
      <c r="S269" s="39"/>
      <c r="T269" s="39"/>
      <c r="U269" s="39"/>
      <c r="V269" s="39"/>
      <c r="W269" s="39"/>
      <c r="X269" s="39"/>
      <c r="Y269" s="39"/>
      <c r="Z269" s="28"/>
    </row>
    <row r="270" spans="1:26" ht="11.25" customHeight="1" x14ac:dyDescent="0.2">
      <c r="A270" s="90"/>
      <c r="B270" s="90"/>
      <c r="C270" s="39"/>
      <c r="D270" s="91"/>
      <c r="E270" s="39"/>
      <c r="F270" s="39"/>
      <c r="G270" s="39"/>
      <c r="H270" s="39"/>
      <c r="I270" s="39"/>
      <c r="J270" s="39"/>
      <c r="K270" s="39"/>
      <c r="L270" s="39"/>
      <c r="M270" s="39"/>
      <c r="N270" s="39"/>
      <c r="O270" s="39"/>
      <c r="P270" s="39"/>
      <c r="Q270" s="39"/>
      <c r="R270" s="39"/>
      <c r="S270" s="39"/>
      <c r="T270" s="39"/>
      <c r="U270" s="39"/>
      <c r="V270" s="39"/>
      <c r="W270" s="39"/>
      <c r="X270" s="39"/>
      <c r="Y270" s="39"/>
      <c r="Z270" s="28"/>
    </row>
    <row r="271" spans="1:26" ht="11.25" customHeight="1" x14ac:dyDescent="0.2">
      <c r="A271" s="90"/>
      <c r="B271" s="90"/>
      <c r="C271" s="39"/>
      <c r="D271" s="91"/>
      <c r="E271" s="39"/>
      <c r="F271" s="39"/>
      <c r="G271" s="39"/>
      <c r="H271" s="39"/>
      <c r="I271" s="39"/>
      <c r="J271" s="39"/>
      <c r="K271" s="39"/>
      <c r="L271" s="39"/>
      <c r="M271" s="39"/>
      <c r="N271" s="39"/>
      <c r="O271" s="39"/>
      <c r="P271" s="39"/>
      <c r="Q271" s="39"/>
      <c r="R271" s="39"/>
      <c r="S271" s="39"/>
      <c r="T271" s="39"/>
      <c r="U271" s="39"/>
      <c r="V271" s="39"/>
      <c r="W271" s="39"/>
      <c r="X271" s="39"/>
      <c r="Y271" s="39"/>
      <c r="Z271" s="28"/>
    </row>
    <row r="272" spans="1:26" ht="11.25" customHeight="1" x14ac:dyDescent="0.2">
      <c r="A272" s="90"/>
      <c r="B272" s="90"/>
      <c r="C272" s="39"/>
      <c r="D272" s="91"/>
      <c r="E272" s="39"/>
      <c r="F272" s="39"/>
      <c r="G272" s="39"/>
      <c r="H272" s="39"/>
      <c r="I272" s="39"/>
      <c r="J272" s="39"/>
      <c r="K272" s="39"/>
      <c r="L272" s="39"/>
      <c r="M272" s="39"/>
      <c r="N272" s="39"/>
      <c r="O272" s="39"/>
      <c r="P272" s="39"/>
      <c r="Q272" s="39"/>
      <c r="R272" s="39"/>
      <c r="S272" s="39"/>
      <c r="T272" s="39"/>
      <c r="U272" s="39"/>
      <c r="V272" s="39"/>
      <c r="W272" s="39"/>
      <c r="X272" s="39"/>
      <c r="Y272" s="39"/>
      <c r="Z272" s="28"/>
    </row>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sheetData>
  <mergeCells count="18">
    <mergeCell ref="A5:C5"/>
    <mergeCell ref="A6:C6"/>
    <mergeCell ref="C73:G73"/>
    <mergeCell ref="C77:F77"/>
    <mergeCell ref="C72:F72"/>
    <mergeCell ref="A7:C7"/>
    <mergeCell ref="A8:C8"/>
    <mergeCell ref="A9:C9"/>
    <mergeCell ref="C10:G10"/>
    <mergeCell ref="C30:F30"/>
    <mergeCell ref="C31:G31"/>
    <mergeCell ref="C51:F51"/>
    <mergeCell ref="C52:G52"/>
    <mergeCell ref="A1:G1"/>
    <mergeCell ref="C2:D2"/>
    <mergeCell ref="F2:G2"/>
    <mergeCell ref="C3:G3"/>
    <mergeCell ref="A4:C4"/>
  </mergeCells>
  <pageMargins left="0.70866141732283472" right="0.70866141732283472" top="0.74803149606299213" bottom="0.74803149606299213" header="0" footer="0"/>
  <pageSetup paperSize="9" scale="33" fitToHeight="0" orientation="landscape" r:id="rId1"/>
  <headerFooter>
    <oddFooter>&amp;RPÁGINA &amp;P DE</odd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pageSetUpPr fitToPage="1"/>
  </sheetPr>
  <dimension ref="A1:Z998"/>
  <sheetViews>
    <sheetView showGridLines="0" workbookViewId="0">
      <selection activeCell="A3" sqref="A3:G11"/>
    </sheetView>
  </sheetViews>
  <sheetFormatPr defaultColWidth="12.5703125" defaultRowHeight="15" customHeight="1" outlineLevelRow="1" x14ac:dyDescent="0.2"/>
  <cols>
    <col min="1" max="1" width="9" customWidth="1"/>
    <col min="2" max="2" width="14" customWidth="1"/>
    <col min="3" max="3" width="77.5703125" customWidth="1"/>
    <col min="4" max="4" width="6.42578125" customWidth="1"/>
    <col min="5" max="5" width="10.5703125" customWidth="1"/>
    <col min="6" max="7" width="9.42578125" customWidth="1"/>
    <col min="8" max="8" width="2.85546875" customWidth="1"/>
    <col min="9" max="25" width="8" customWidth="1"/>
    <col min="26" max="26" width="14.42578125" customWidth="1"/>
  </cols>
  <sheetData>
    <row r="1" spans="1:26" ht="12.75" customHeight="1" x14ac:dyDescent="0.2">
      <c r="A1" s="396" t="s">
        <v>131</v>
      </c>
      <c r="B1" s="384"/>
      <c r="C1" s="384"/>
      <c r="D1" s="384"/>
      <c r="E1" s="384"/>
      <c r="F1" s="384"/>
      <c r="G1" s="385"/>
      <c r="H1" s="352" t="e">
        <f>+#REF!</f>
        <v>#REF!</v>
      </c>
      <c r="I1" s="353"/>
      <c r="J1" s="140"/>
      <c r="K1" s="140"/>
      <c r="L1" s="140"/>
      <c r="M1" s="140"/>
      <c r="N1" s="140"/>
      <c r="O1" s="140"/>
      <c r="P1" s="140"/>
      <c r="Q1" s="140"/>
      <c r="R1" s="140"/>
      <c r="S1" s="140"/>
      <c r="T1" s="140"/>
      <c r="U1" s="140"/>
      <c r="V1" s="140"/>
      <c r="W1" s="140"/>
      <c r="X1" s="140"/>
      <c r="Y1" s="140"/>
      <c r="Z1" s="66"/>
    </row>
    <row r="2" spans="1:26" ht="12.75" customHeight="1" x14ac:dyDescent="0.2">
      <c r="A2" s="178"/>
      <c r="B2" s="179"/>
      <c r="C2" s="418" t="str">
        <f>Resumo!$A$5</f>
        <v>DATA-BASE: SINAPI 05/2024, SABESP 05/2024 ( L.S.: 88,52% | B.D.I.: 26,98%),  Ata de Registro nº84/2024, cotação de mercado</v>
      </c>
      <c r="D2" s="372"/>
      <c r="E2" s="140"/>
      <c r="F2" s="446"/>
      <c r="G2" s="387"/>
      <c r="H2" s="353"/>
      <c r="I2" s="354">
        <v>5.24839E-2</v>
      </c>
      <c r="J2" s="140"/>
      <c r="K2" s="140"/>
      <c r="L2" s="140"/>
      <c r="M2" s="140"/>
      <c r="N2" s="140"/>
      <c r="O2" s="140"/>
      <c r="P2" s="140"/>
      <c r="Q2" s="140"/>
      <c r="R2" s="140"/>
      <c r="S2" s="140"/>
      <c r="T2" s="140"/>
      <c r="U2" s="140"/>
      <c r="V2" s="140"/>
      <c r="W2" s="140"/>
      <c r="X2" s="140"/>
      <c r="Y2" s="140"/>
      <c r="Z2" s="66"/>
    </row>
    <row r="3" spans="1:26" ht="12.75" customHeight="1" x14ac:dyDescent="0.2">
      <c r="A3" s="104" t="s">
        <v>308</v>
      </c>
      <c r="B3" s="98"/>
      <c r="C3" s="420" t="s">
        <v>177</v>
      </c>
      <c r="D3" s="400"/>
      <c r="E3" s="400"/>
      <c r="F3" s="400"/>
      <c r="G3" s="401"/>
      <c r="H3" s="355"/>
      <c r="I3" s="355"/>
      <c r="J3" s="65"/>
      <c r="K3" s="65"/>
      <c r="L3" s="65"/>
      <c r="M3" s="65"/>
      <c r="N3" s="65"/>
      <c r="O3" s="65"/>
      <c r="P3" s="65"/>
      <c r="Q3" s="65"/>
      <c r="R3" s="65"/>
      <c r="S3" s="65"/>
      <c r="T3" s="65"/>
      <c r="U3" s="65"/>
      <c r="V3" s="65"/>
      <c r="W3" s="65"/>
      <c r="X3" s="65"/>
      <c r="Y3" s="65"/>
      <c r="Z3" s="66"/>
    </row>
    <row r="4" spans="1:26" ht="12.75" customHeight="1" x14ac:dyDescent="0.2">
      <c r="A4" s="475" t="s">
        <v>188</v>
      </c>
      <c r="B4" s="406"/>
      <c r="C4" s="476"/>
      <c r="D4" s="317">
        <v>0.5</v>
      </c>
      <c r="E4" s="170"/>
      <c r="F4" s="99"/>
      <c r="G4" s="103"/>
      <c r="H4" s="346"/>
      <c r="I4" s="346"/>
      <c r="J4" s="99"/>
      <c r="K4" s="99"/>
      <c r="L4" s="99"/>
      <c r="M4" s="99"/>
      <c r="N4" s="99"/>
      <c r="O4" s="99"/>
      <c r="P4" s="99"/>
      <c r="Q4" s="99"/>
      <c r="R4" s="99"/>
      <c r="S4" s="99"/>
      <c r="T4" s="99"/>
      <c r="U4" s="99"/>
      <c r="V4" s="99"/>
      <c r="W4" s="99"/>
      <c r="X4" s="99"/>
      <c r="Y4" s="99"/>
      <c r="Z4" s="66"/>
    </row>
    <row r="5" spans="1:26" ht="12.75" customHeight="1" x14ac:dyDescent="0.2">
      <c r="A5" s="251" t="str">
        <f>A3</f>
        <v>3.5</v>
      </c>
      <c r="B5" s="214">
        <v>1</v>
      </c>
      <c r="C5" s="467" t="s">
        <v>309</v>
      </c>
      <c r="D5" s="381"/>
      <c r="E5" s="381"/>
      <c r="F5" s="381"/>
      <c r="G5" s="468"/>
      <c r="H5" s="65"/>
      <c r="I5" s="65"/>
      <c r="J5" s="65"/>
      <c r="K5" s="65"/>
      <c r="L5" s="65"/>
      <c r="M5" s="65"/>
      <c r="N5" s="65"/>
      <c r="O5" s="65"/>
      <c r="P5" s="65"/>
      <c r="Q5" s="65"/>
      <c r="R5" s="65"/>
      <c r="S5" s="65"/>
      <c r="T5" s="65"/>
      <c r="U5" s="65"/>
      <c r="V5" s="65"/>
      <c r="W5" s="65"/>
      <c r="X5" s="65"/>
      <c r="Y5" s="65"/>
      <c r="Z5" s="66"/>
    </row>
    <row r="6" spans="1:26" ht="12.75" customHeight="1" outlineLevel="1" x14ac:dyDescent="0.2">
      <c r="A6" s="6" t="s">
        <v>1</v>
      </c>
      <c r="B6" s="6" t="s">
        <v>2</v>
      </c>
      <c r="C6" s="7" t="s">
        <v>3</v>
      </c>
      <c r="D6" s="8" t="s">
        <v>4</v>
      </c>
      <c r="E6" s="8" t="s">
        <v>146</v>
      </c>
      <c r="F6" s="47" t="s">
        <v>7</v>
      </c>
      <c r="G6" s="8" t="s">
        <v>147</v>
      </c>
      <c r="H6" s="99"/>
      <c r="I6" s="99"/>
      <c r="J6" s="99"/>
      <c r="K6" s="99"/>
      <c r="L6" s="99"/>
      <c r="M6" s="99"/>
      <c r="N6" s="99"/>
      <c r="O6" s="99"/>
      <c r="P6" s="99"/>
      <c r="Q6" s="99"/>
      <c r="R6" s="99"/>
      <c r="S6" s="99"/>
      <c r="T6" s="99"/>
      <c r="U6" s="99"/>
      <c r="V6" s="99"/>
      <c r="W6" s="99"/>
      <c r="X6" s="99"/>
      <c r="Y6" s="99"/>
      <c r="Z6" s="66"/>
    </row>
    <row r="7" spans="1:26" ht="12.75" customHeight="1" outlineLevel="1" x14ac:dyDescent="0.2">
      <c r="A7" s="222">
        <v>1</v>
      </c>
      <c r="B7" s="222"/>
      <c r="C7" s="161" t="s">
        <v>185</v>
      </c>
      <c r="D7" s="223"/>
      <c r="E7" s="224"/>
      <c r="F7" s="226"/>
      <c r="G7" s="226"/>
      <c r="H7" s="65"/>
      <c r="I7" s="65"/>
      <c r="J7" s="65"/>
      <c r="K7" s="65"/>
      <c r="L7" s="65"/>
      <c r="M7" s="65"/>
      <c r="N7" s="65"/>
      <c r="O7" s="65"/>
      <c r="P7" s="65"/>
      <c r="Q7" s="65"/>
      <c r="R7" s="65"/>
      <c r="S7" s="65"/>
      <c r="T7" s="65"/>
      <c r="U7" s="65"/>
      <c r="V7" s="65"/>
      <c r="W7" s="65"/>
      <c r="X7" s="65"/>
      <c r="Y7" s="65"/>
      <c r="Z7" s="66"/>
    </row>
    <row r="8" spans="1:26" ht="12.75" customHeight="1" outlineLevel="1" x14ac:dyDescent="0.2">
      <c r="A8" s="256" t="s">
        <v>123</v>
      </c>
      <c r="B8" s="61" t="str">
        <f>VLOOKUP(A8,Preco.Unitario!$A$4:$G$104,2,FALSE)</f>
        <v>SABESP INSUMO</v>
      </c>
      <c r="C8" s="56" t="str">
        <f>VLOOKUP(A8,Preco.Unitario!$A$4:$G$104,3,FALSE)</f>
        <v>AJUDANTE</v>
      </c>
      <c r="D8" s="62" t="str">
        <f>VLOOKUP(A8,Preco.Unitario!$A$4:$G$104,4,FALSE)</f>
        <v>H</v>
      </c>
      <c r="E8" s="230">
        <f t="shared" ref="E8:E10" si="0">$D$4</f>
        <v>0.5</v>
      </c>
      <c r="F8" s="64">
        <f>VLOOKUP(A8,Preco.Unitario!$A$4:$G$104,7,FALSE)</f>
        <v>0</v>
      </c>
      <c r="G8" s="64">
        <f t="shared" ref="G8:G10" si="1">E8*F8</f>
        <v>0</v>
      </c>
      <c r="H8" s="65"/>
      <c r="I8" s="65"/>
      <c r="J8" s="65"/>
      <c r="K8" s="65"/>
      <c r="L8" s="65"/>
      <c r="M8" s="65"/>
      <c r="N8" s="65"/>
      <c r="O8" s="65"/>
      <c r="P8" s="65"/>
      <c r="Q8" s="65"/>
      <c r="R8" s="65"/>
      <c r="S8" s="65"/>
      <c r="T8" s="65"/>
      <c r="U8" s="65"/>
      <c r="V8" s="65"/>
      <c r="W8" s="65"/>
      <c r="X8" s="65"/>
      <c r="Y8" s="65"/>
      <c r="Z8" s="66"/>
    </row>
    <row r="9" spans="1:26" ht="12.75" customHeight="1" outlineLevel="1" x14ac:dyDescent="0.2">
      <c r="A9" s="252" t="s">
        <v>125</v>
      </c>
      <c r="B9" s="61" t="str">
        <f>VLOOKUP(A9,Preco.Unitario!$A$4:$G$104,2,FALSE)</f>
        <v>SABESP INSUMO</v>
      </c>
      <c r="C9" s="56" t="str">
        <f>VLOOKUP(A9,Preco.Unitario!$A$4:$G$104,3,FALSE)</f>
        <v>ENCANADOR</v>
      </c>
      <c r="D9" s="62" t="str">
        <f>VLOOKUP(A9,Preco.Unitario!$A$4:$G$104,4,FALSE)</f>
        <v>H</v>
      </c>
      <c r="E9" s="230">
        <f t="shared" si="0"/>
        <v>0.5</v>
      </c>
      <c r="F9" s="64">
        <f>VLOOKUP(A9,Preco.Unitario!$A$4:$G$104,7,FALSE)</f>
        <v>0</v>
      </c>
      <c r="G9" s="64">
        <f t="shared" si="1"/>
        <v>0</v>
      </c>
      <c r="H9" s="65"/>
      <c r="I9" s="65"/>
      <c r="J9" s="65"/>
      <c r="K9" s="65"/>
      <c r="L9" s="65"/>
      <c r="M9" s="65"/>
      <c r="N9" s="65"/>
      <c r="O9" s="65"/>
      <c r="P9" s="65"/>
      <c r="Q9" s="65"/>
      <c r="R9" s="65"/>
      <c r="S9" s="65"/>
      <c r="T9" s="65"/>
      <c r="U9" s="65"/>
      <c r="V9" s="65"/>
      <c r="W9" s="65"/>
      <c r="X9" s="65"/>
      <c r="Y9" s="65"/>
      <c r="Z9" s="66"/>
    </row>
    <row r="10" spans="1:26" ht="30" customHeight="1" outlineLevel="1" x14ac:dyDescent="0.2">
      <c r="A10" s="252" t="s">
        <v>119</v>
      </c>
      <c r="B10" s="61" t="str">
        <f>VLOOKUP(A10,Preco.Unitario!$A$4:$G$104,2,FALSE)</f>
        <v>SABESP INSUMO</v>
      </c>
      <c r="C10" s="56" t="str">
        <f>VLOOKUP(A10,Preco.Unitario!$A$4:$G$104,3,FALSE)</f>
        <v>PICAPE MÉDIA CABINE SIMPLES - CARGA ÚTIL 1.000 KG - TRAÇÃO 4 X 2 - 120 A 150 CV - S-10 CHEVROLET OU SIMILAR - À DISPOSIÇÃO</v>
      </c>
      <c r="D10" s="62" t="str">
        <f>VLOOKUP(A10,Preco.Unitario!$A$4:$G$104,4,FALSE)</f>
        <v>H</v>
      </c>
      <c r="E10" s="230">
        <f t="shared" si="0"/>
        <v>0.5</v>
      </c>
      <c r="F10" s="64">
        <f>VLOOKUP(A10,Preco.Unitario!$A$4:$G$104,7,FALSE)</f>
        <v>0</v>
      </c>
      <c r="G10" s="64">
        <f t="shared" si="1"/>
        <v>0</v>
      </c>
      <c r="H10" s="65"/>
      <c r="I10" s="65"/>
      <c r="J10" s="65"/>
      <c r="K10" s="65"/>
      <c r="L10" s="65"/>
      <c r="M10" s="65"/>
      <c r="N10" s="65"/>
      <c r="O10" s="65"/>
      <c r="P10" s="65"/>
      <c r="Q10" s="65"/>
      <c r="R10" s="65"/>
      <c r="S10" s="65"/>
      <c r="T10" s="65"/>
      <c r="U10" s="65"/>
      <c r="V10" s="65"/>
      <c r="W10" s="65"/>
      <c r="X10" s="65"/>
      <c r="Y10" s="65"/>
      <c r="Z10" s="66"/>
    </row>
    <row r="11" spans="1:26" ht="12.75" customHeight="1" x14ac:dyDescent="0.2">
      <c r="A11" s="217"/>
      <c r="B11" s="218"/>
      <c r="C11" s="457" t="s">
        <v>153</v>
      </c>
      <c r="D11" s="374"/>
      <c r="E11" s="374"/>
      <c r="F11" s="375"/>
      <c r="G11" s="253">
        <f>SUM(G7:G10)</f>
        <v>0</v>
      </c>
      <c r="H11" s="65"/>
      <c r="I11" s="65"/>
      <c r="J11" s="65"/>
      <c r="K11" s="65"/>
      <c r="L11" s="65"/>
      <c r="M11" s="65"/>
      <c r="N11" s="65"/>
      <c r="O11" s="65"/>
      <c r="P11" s="65"/>
      <c r="Q11" s="65"/>
      <c r="R11" s="65"/>
      <c r="S11" s="65"/>
      <c r="T11" s="65"/>
      <c r="U11" s="65"/>
      <c r="V11" s="65"/>
      <c r="W11" s="65"/>
      <c r="X11" s="65"/>
      <c r="Y11" s="65"/>
      <c r="Z11" s="66"/>
    </row>
    <row r="12" spans="1:26" ht="12.75" customHeight="1" x14ac:dyDescent="0.2">
      <c r="A12" s="118"/>
      <c r="B12" s="118"/>
      <c r="C12" s="99"/>
      <c r="D12" s="119"/>
      <c r="E12" s="99"/>
      <c r="F12" s="99"/>
      <c r="G12" s="99"/>
      <c r="H12" s="99"/>
      <c r="I12" s="99"/>
      <c r="J12" s="99"/>
      <c r="K12" s="99"/>
      <c r="L12" s="99"/>
      <c r="M12" s="99"/>
      <c r="N12" s="99"/>
      <c r="O12" s="99"/>
      <c r="P12" s="99"/>
      <c r="Q12" s="99"/>
      <c r="R12" s="99"/>
      <c r="S12" s="99"/>
      <c r="T12" s="99"/>
      <c r="U12" s="99"/>
      <c r="V12" s="99"/>
      <c r="W12" s="99"/>
      <c r="X12" s="99"/>
      <c r="Y12" s="99"/>
      <c r="Z12" s="66"/>
    </row>
    <row r="13" spans="1:26" ht="12.75" customHeight="1" x14ac:dyDescent="0.2">
      <c r="A13" s="118"/>
      <c r="B13" s="118"/>
      <c r="C13" s="99"/>
      <c r="D13" s="119"/>
      <c r="E13" s="99"/>
      <c r="F13" s="99"/>
      <c r="G13" s="99"/>
      <c r="H13" s="99"/>
      <c r="I13" s="99"/>
      <c r="J13" s="99"/>
      <c r="K13" s="99"/>
      <c r="L13" s="99"/>
      <c r="M13" s="99"/>
      <c r="N13" s="99"/>
      <c r="O13" s="99"/>
      <c r="P13" s="99"/>
      <c r="Q13" s="99"/>
      <c r="R13" s="99"/>
      <c r="S13" s="99"/>
      <c r="T13" s="99"/>
      <c r="U13" s="99"/>
      <c r="V13" s="99"/>
      <c r="W13" s="99"/>
      <c r="X13" s="99"/>
      <c r="Y13" s="99"/>
      <c r="Z13" s="66"/>
    </row>
    <row r="14" spans="1:26" ht="12.75" customHeight="1" x14ac:dyDescent="0.2">
      <c r="A14" s="118"/>
      <c r="B14" s="118"/>
      <c r="C14" s="99"/>
      <c r="D14" s="119"/>
      <c r="E14" s="99"/>
      <c r="F14" s="99"/>
      <c r="G14" s="99"/>
      <c r="H14" s="99"/>
      <c r="I14" s="99"/>
      <c r="J14" s="99"/>
      <c r="K14" s="99"/>
      <c r="L14" s="99"/>
      <c r="M14" s="99"/>
      <c r="N14" s="99"/>
      <c r="O14" s="99"/>
      <c r="P14" s="99"/>
      <c r="Q14" s="99"/>
      <c r="R14" s="99"/>
      <c r="S14" s="99"/>
      <c r="T14" s="99"/>
      <c r="U14" s="99"/>
      <c r="V14" s="99"/>
      <c r="W14" s="99"/>
      <c r="X14" s="99"/>
      <c r="Y14" s="99"/>
      <c r="Z14" s="66"/>
    </row>
    <row r="15" spans="1:26" ht="12.75" customHeight="1" x14ac:dyDescent="0.2">
      <c r="A15" s="118"/>
      <c r="B15" s="118"/>
      <c r="C15" s="99"/>
      <c r="D15" s="119"/>
      <c r="E15" s="99"/>
      <c r="F15" s="99"/>
      <c r="G15" s="99"/>
      <c r="H15" s="99"/>
      <c r="I15" s="99"/>
      <c r="J15" s="99"/>
      <c r="K15" s="99"/>
      <c r="L15" s="99"/>
      <c r="M15" s="99"/>
      <c r="N15" s="99"/>
      <c r="O15" s="99"/>
      <c r="P15" s="99"/>
      <c r="Q15" s="99"/>
      <c r="R15" s="99"/>
      <c r="S15" s="99"/>
      <c r="T15" s="99"/>
      <c r="U15" s="99"/>
      <c r="V15" s="99"/>
      <c r="W15" s="99"/>
      <c r="X15" s="99"/>
      <c r="Y15" s="99"/>
      <c r="Z15" s="66"/>
    </row>
    <row r="16" spans="1:26" ht="12.75" customHeight="1" x14ac:dyDescent="0.2">
      <c r="A16" s="118"/>
      <c r="B16" s="118"/>
      <c r="C16" s="99"/>
      <c r="D16" s="119"/>
      <c r="E16" s="99"/>
      <c r="F16" s="99"/>
      <c r="G16" s="99"/>
      <c r="H16" s="99"/>
      <c r="I16" s="99"/>
      <c r="J16" s="99"/>
      <c r="K16" s="99"/>
      <c r="L16" s="99"/>
      <c r="M16" s="99"/>
      <c r="N16" s="99"/>
      <c r="O16" s="99"/>
      <c r="P16" s="99"/>
      <c r="Q16" s="99"/>
      <c r="R16" s="99"/>
      <c r="S16" s="99"/>
      <c r="T16" s="99"/>
      <c r="U16" s="99"/>
      <c r="V16" s="99"/>
      <c r="W16" s="99"/>
      <c r="X16" s="99"/>
      <c r="Y16" s="99"/>
      <c r="Z16" s="66"/>
    </row>
    <row r="17" spans="1:26" ht="12.75" customHeight="1" x14ac:dyDescent="0.2">
      <c r="A17" s="118"/>
      <c r="B17" s="118"/>
      <c r="C17" s="99"/>
      <c r="D17" s="119"/>
      <c r="E17" s="99"/>
      <c r="F17" s="99"/>
      <c r="G17" s="99"/>
      <c r="H17" s="99"/>
      <c r="I17" s="99"/>
      <c r="J17" s="99"/>
      <c r="K17" s="99"/>
      <c r="L17" s="99"/>
      <c r="M17" s="99"/>
      <c r="N17" s="99"/>
      <c r="O17" s="99"/>
      <c r="P17" s="99"/>
      <c r="Q17" s="99"/>
      <c r="R17" s="99"/>
      <c r="S17" s="99"/>
      <c r="T17" s="99"/>
      <c r="U17" s="99"/>
      <c r="V17" s="99"/>
      <c r="W17" s="99"/>
      <c r="X17" s="99"/>
      <c r="Y17" s="99"/>
      <c r="Z17" s="66"/>
    </row>
    <row r="18" spans="1:26" ht="12.75" customHeight="1" x14ac:dyDescent="0.2">
      <c r="A18" s="118"/>
      <c r="B18" s="118"/>
      <c r="C18" s="99"/>
      <c r="D18" s="119"/>
      <c r="E18" s="99"/>
      <c r="F18" s="99"/>
      <c r="G18" s="99"/>
      <c r="H18" s="99"/>
      <c r="I18" s="99"/>
      <c r="J18" s="99"/>
      <c r="K18" s="99"/>
      <c r="L18" s="99"/>
      <c r="M18" s="99"/>
      <c r="N18" s="99"/>
      <c r="O18" s="99"/>
      <c r="P18" s="99"/>
      <c r="Q18" s="99"/>
      <c r="R18" s="99"/>
      <c r="S18" s="99"/>
      <c r="T18" s="99"/>
      <c r="U18" s="99"/>
      <c r="V18" s="99"/>
      <c r="W18" s="99"/>
      <c r="X18" s="99"/>
      <c r="Y18" s="99"/>
      <c r="Z18" s="66"/>
    </row>
    <row r="19" spans="1:26" ht="12.75" customHeight="1" x14ac:dyDescent="0.2">
      <c r="A19" s="118"/>
      <c r="B19" s="118"/>
      <c r="C19" s="99"/>
      <c r="D19" s="119"/>
      <c r="E19" s="99"/>
      <c r="F19" s="99"/>
      <c r="G19" s="99"/>
      <c r="H19" s="99"/>
      <c r="I19" s="99"/>
      <c r="J19" s="99"/>
      <c r="K19" s="99"/>
      <c r="L19" s="99"/>
      <c r="M19" s="99"/>
      <c r="N19" s="99"/>
      <c r="O19" s="99"/>
      <c r="P19" s="99"/>
      <c r="Q19" s="99"/>
      <c r="R19" s="99"/>
      <c r="S19" s="99"/>
      <c r="T19" s="99"/>
      <c r="U19" s="99"/>
      <c r="V19" s="99"/>
      <c r="W19" s="99"/>
      <c r="X19" s="99"/>
      <c r="Y19" s="99"/>
      <c r="Z19" s="66"/>
    </row>
    <row r="20" spans="1:26" ht="12.75" customHeight="1" x14ac:dyDescent="0.2">
      <c r="A20" s="118"/>
      <c r="B20" s="118"/>
      <c r="C20" s="99"/>
      <c r="D20" s="119"/>
      <c r="E20" s="99"/>
      <c r="F20" s="99"/>
      <c r="G20" s="99"/>
      <c r="H20" s="99"/>
      <c r="I20" s="99"/>
      <c r="J20" s="99"/>
      <c r="K20" s="99"/>
      <c r="L20" s="99"/>
      <c r="M20" s="99"/>
      <c r="N20" s="99"/>
      <c r="O20" s="99"/>
      <c r="P20" s="99"/>
      <c r="Q20" s="99"/>
      <c r="R20" s="99"/>
      <c r="S20" s="99"/>
      <c r="T20" s="99"/>
      <c r="U20" s="99"/>
      <c r="V20" s="99"/>
      <c r="W20" s="99"/>
      <c r="X20" s="99"/>
      <c r="Y20" s="99"/>
      <c r="Z20" s="66"/>
    </row>
    <row r="21" spans="1:26" ht="12.75" customHeight="1" x14ac:dyDescent="0.2">
      <c r="A21" s="118"/>
      <c r="B21" s="118"/>
      <c r="C21" s="99"/>
      <c r="D21" s="119"/>
      <c r="E21" s="99"/>
      <c r="F21" s="99"/>
      <c r="G21" s="99"/>
      <c r="H21" s="99"/>
      <c r="I21" s="99"/>
      <c r="J21" s="99"/>
      <c r="K21" s="99"/>
      <c r="L21" s="99"/>
      <c r="M21" s="99"/>
      <c r="N21" s="99"/>
      <c r="O21" s="99"/>
      <c r="P21" s="99"/>
      <c r="Q21" s="99"/>
      <c r="R21" s="99"/>
      <c r="S21" s="99"/>
      <c r="T21" s="99"/>
      <c r="U21" s="99"/>
      <c r="V21" s="99"/>
      <c r="W21" s="99"/>
      <c r="X21" s="99"/>
      <c r="Y21" s="99"/>
      <c r="Z21" s="66"/>
    </row>
    <row r="22" spans="1:26" ht="12.75" customHeight="1" x14ac:dyDescent="0.2">
      <c r="A22" s="118"/>
      <c r="B22" s="118"/>
      <c r="C22" s="99"/>
      <c r="D22" s="119"/>
      <c r="E22" s="99"/>
      <c r="F22" s="99"/>
      <c r="G22" s="99"/>
      <c r="H22" s="99"/>
      <c r="I22" s="99"/>
      <c r="J22" s="99"/>
      <c r="K22" s="99"/>
      <c r="L22" s="99"/>
      <c r="M22" s="99"/>
      <c r="N22" s="99"/>
      <c r="O22" s="99"/>
      <c r="P22" s="99"/>
      <c r="Q22" s="99"/>
      <c r="R22" s="99"/>
      <c r="S22" s="99"/>
      <c r="T22" s="99"/>
      <c r="U22" s="99"/>
      <c r="V22" s="99"/>
      <c r="W22" s="99"/>
      <c r="X22" s="99"/>
      <c r="Y22" s="99"/>
      <c r="Z22" s="66"/>
    </row>
    <row r="23" spans="1:26" ht="12.75" customHeight="1" x14ac:dyDescent="0.2">
      <c r="A23" s="118"/>
      <c r="B23" s="118"/>
      <c r="C23" s="99"/>
      <c r="D23" s="119"/>
      <c r="E23" s="99"/>
      <c r="F23" s="99"/>
      <c r="G23" s="99"/>
      <c r="H23" s="99"/>
      <c r="I23" s="99"/>
      <c r="J23" s="99"/>
      <c r="K23" s="99"/>
      <c r="L23" s="99"/>
      <c r="M23" s="99"/>
      <c r="N23" s="99"/>
      <c r="O23" s="99"/>
      <c r="P23" s="99"/>
      <c r="Q23" s="99"/>
      <c r="R23" s="99"/>
      <c r="S23" s="99"/>
      <c r="T23" s="99"/>
      <c r="U23" s="99"/>
      <c r="V23" s="99"/>
      <c r="W23" s="99"/>
      <c r="X23" s="99"/>
      <c r="Y23" s="99"/>
      <c r="Z23" s="66"/>
    </row>
    <row r="24" spans="1:26" ht="12.75" customHeight="1" x14ac:dyDescent="0.2">
      <c r="A24" s="118"/>
      <c r="B24" s="118"/>
      <c r="C24" s="99"/>
      <c r="D24" s="119"/>
      <c r="E24" s="99"/>
      <c r="F24" s="99"/>
      <c r="G24" s="99"/>
      <c r="H24" s="99"/>
      <c r="I24" s="99"/>
      <c r="J24" s="99"/>
      <c r="K24" s="99"/>
      <c r="L24" s="99"/>
      <c r="M24" s="99"/>
      <c r="N24" s="99"/>
      <c r="O24" s="99"/>
      <c r="P24" s="99"/>
      <c r="Q24" s="99"/>
      <c r="R24" s="99"/>
      <c r="S24" s="99"/>
      <c r="T24" s="99"/>
      <c r="U24" s="99"/>
      <c r="V24" s="99"/>
      <c r="W24" s="99"/>
      <c r="X24" s="99"/>
      <c r="Y24" s="99"/>
      <c r="Z24" s="66"/>
    </row>
    <row r="25" spans="1:26" ht="12.75" customHeight="1" x14ac:dyDescent="0.2">
      <c r="A25" s="118"/>
      <c r="B25" s="118"/>
      <c r="C25" s="99"/>
      <c r="D25" s="119"/>
      <c r="E25" s="99"/>
      <c r="F25" s="99"/>
      <c r="G25" s="99"/>
      <c r="H25" s="99"/>
      <c r="I25" s="99"/>
      <c r="J25" s="99"/>
      <c r="K25" s="99"/>
      <c r="L25" s="99"/>
      <c r="M25" s="99"/>
      <c r="N25" s="99"/>
      <c r="O25" s="99"/>
      <c r="P25" s="99"/>
      <c r="Q25" s="99"/>
      <c r="R25" s="99"/>
      <c r="S25" s="99"/>
      <c r="T25" s="99"/>
      <c r="U25" s="99"/>
      <c r="V25" s="99"/>
      <c r="W25" s="99"/>
      <c r="X25" s="99"/>
      <c r="Y25" s="99"/>
      <c r="Z25" s="66"/>
    </row>
    <row r="26" spans="1:26" ht="12.75" customHeight="1" x14ac:dyDescent="0.2">
      <c r="A26" s="118"/>
      <c r="B26" s="118"/>
      <c r="C26" s="99"/>
      <c r="D26" s="119"/>
      <c r="E26" s="99"/>
      <c r="F26" s="99"/>
      <c r="G26" s="99"/>
      <c r="H26" s="99"/>
      <c r="I26" s="99"/>
      <c r="J26" s="99"/>
      <c r="K26" s="99"/>
      <c r="L26" s="99"/>
      <c r="M26" s="99"/>
      <c r="N26" s="99"/>
      <c r="O26" s="99"/>
      <c r="P26" s="99"/>
      <c r="Q26" s="99"/>
      <c r="R26" s="99"/>
      <c r="S26" s="99"/>
      <c r="T26" s="99"/>
      <c r="U26" s="99"/>
      <c r="V26" s="99"/>
      <c r="W26" s="99"/>
      <c r="X26" s="99"/>
      <c r="Y26" s="99"/>
      <c r="Z26" s="66"/>
    </row>
    <row r="27" spans="1:26" ht="12.75" customHeight="1" x14ac:dyDescent="0.2">
      <c r="A27" s="118"/>
      <c r="B27" s="118"/>
      <c r="C27" s="99"/>
      <c r="D27" s="119"/>
      <c r="E27" s="99"/>
      <c r="F27" s="99"/>
      <c r="G27" s="99"/>
      <c r="H27" s="99"/>
      <c r="I27" s="99"/>
      <c r="J27" s="99"/>
      <c r="K27" s="99"/>
      <c r="L27" s="99"/>
      <c r="M27" s="99"/>
      <c r="N27" s="99"/>
      <c r="O27" s="99"/>
      <c r="P27" s="99"/>
      <c r="Q27" s="99"/>
      <c r="R27" s="99"/>
      <c r="S27" s="99"/>
      <c r="T27" s="99"/>
      <c r="U27" s="99"/>
      <c r="V27" s="99"/>
      <c r="W27" s="99"/>
      <c r="X27" s="99"/>
      <c r="Y27" s="99"/>
      <c r="Z27" s="66"/>
    </row>
    <row r="28" spans="1:26" ht="12.75" customHeight="1" x14ac:dyDescent="0.2">
      <c r="A28" s="118"/>
      <c r="B28" s="118"/>
      <c r="C28" s="99"/>
      <c r="D28" s="119"/>
      <c r="E28" s="99"/>
      <c r="F28" s="99"/>
      <c r="G28" s="99"/>
      <c r="H28" s="99"/>
      <c r="I28" s="99"/>
      <c r="J28" s="99"/>
      <c r="K28" s="99"/>
      <c r="L28" s="99"/>
      <c r="M28" s="99"/>
      <c r="N28" s="99"/>
      <c r="O28" s="99"/>
      <c r="P28" s="99"/>
      <c r="Q28" s="99"/>
      <c r="R28" s="99"/>
      <c r="S28" s="99"/>
      <c r="T28" s="99"/>
      <c r="U28" s="99"/>
      <c r="V28" s="99"/>
      <c r="W28" s="99"/>
      <c r="X28" s="99"/>
      <c r="Y28" s="99"/>
      <c r="Z28" s="66"/>
    </row>
    <row r="29" spans="1:26" ht="12.75" customHeight="1" x14ac:dyDescent="0.2">
      <c r="A29" s="118"/>
      <c r="B29" s="118"/>
      <c r="C29" s="99"/>
      <c r="D29" s="119"/>
      <c r="E29" s="99"/>
      <c r="F29" s="99"/>
      <c r="G29" s="99"/>
      <c r="H29" s="99"/>
      <c r="I29" s="99"/>
      <c r="J29" s="99"/>
      <c r="K29" s="99"/>
      <c r="L29" s="99"/>
      <c r="M29" s="99"/>
      <c r="N29" s="99"/>
      <c r="O29" s="99"/>
      <c r="P29" s="99"/>
      <c r="Q29" s="99"/>
      <c r="R29" s="99"/>
      <c r="S29" s="99"/>
      <c r="T29" s="99"/>
      <c r="U29" s="99"/>
      <c r="V29" s="99"/>
      <c r="W29" s="99"/>
      <c r="X29" s="99"/>
      <c r="Y29" s="99"/>
      <c r="Z29" s="66"/>
    </row>
    <row r="30" spans="1:26" ht="12.75" customHeight="1" x14ac:dyDescent="0.2">
      <c r="A30" s="118"/>
      <c r="B30" s="118"/>
      <c r="C30" s="99"/>
      <c r="D30" s="119"/>
      <c r="E30" s="99"/>
      <c r="F30" s="99"/>
      <c r="G30" s="99"/>
      <c r="H30" s="99"/>
      <c r="I30" s="99"/>
      <c r="J30" s="99"/>
      <c r="K30" s="99"/>
      <c r="L30" s="99"/>
      <c r="M30" s="99"/>
      <c r="N30" s="99"/>
      <c r="O30" s="99"/>
      <c r="P30" s="99"/>
      <c r="Q30" s="99"/>
      <c r="R30" s="99"/>
      <c r="S30" s="99"/>
      <c r="T30" s="99"/>
      <c r="U30" s="99"/>
      <c r="V30" s="99"/>
      <c r="W30" s="99"/>
      <c r="X30" s="99"/>
      <c r="Y30" s="99"/>
      <c r="Z30" s="66"/>
    </row>
    <row r="31" spans="1:26" ht="12.75" customHeight="1" x14ac:dyDescent="0.2">
      <c r="A31" s="118"/>
      <c r="B31" s="118"/>
      <c r="C31" s="99"/>
      <c r="D31" s="119"/>
      <c r="E31" s="99"/>
      <c r="F31" s="99"/>
      <c r="G31" s="99"/>
      <c r="H31" s="99"/>
      <c r="I31" s="99"/>
      <c r="J31" s="99"/>
      <c r="K31" s="99"/>
      <c r="L31" s="99"/>
      <c r="M31" s="99"/>
      <c r="N31" s="99"/>
      <c r="O31" s="99"/>
      <c r="P31" s="99"/>
      <c r="Q31" s="99"/>
      <c r="R31" s="99"/>
      <c r="S31" s="99"/>
      <c r="T31" s="99"/>
      <c r="U31" s="99"/>
      <c r="V31" s="99"/>
      <c r="W31" s="99"/>
      <c r="X31" s="99"/>
      <c r="Y31" s="99"/>
      <c r="Z31" s="66"/>
    </row>
    <row r="32" spans="1:26" ht="12.75" customHeight="1" x14ac:dyDescent="0.2">
      <c r="A32" s="118"/>
      <c r="B32" s="118"/>
      <c r="C32" s="99"/>
      <c r="D32" s="119"/>
      <c r="E32" s="99"/>
      <c r="F32" s="99"/>
      <c r="G32" s="99"/>
      <c r="H32" s="99"/>
      <c r="I32" s="99"/>
      <c r="J32" s="99"/>
      <c r="K32" s="99"/>
      <c r="L32" s="99"/>
      <c r="M32" s="99"/>
      <c r="N32" s="99"/>
      <c r="O32" s="99"/>
      <c r="P32" s="99"/>
      <c r="Q32" s="99"/>
      <c r="R32" s="99"/>
      <c r="S32" s="99"/>
      <c r="T32" s="99"/>
      <c r="U32" s="99"/>
      <c r="V32" s="99"/>
      <c r="W32" s="99"/>
      <c r="X32" s="99"/>
      <c r="Y32" s="99"/>
      <c r="Z32" s="66"/>
    </row>
    <row r="33" spans="1:26" ht="12.75" customHeight="1" x14ac:dyDescent="0.2">
      <c r="A33" s="118"/>
      <c r="B33" s="118"/>
      <c r="C33" s="99"/>
      <c r="D33" s="119"/>
      <c r="E33" s="99"/>
      <c r="F33" s="99"/>
      <c r="G33" s="99"/>
      <c r="H33" s="99"/>
      <c r="I33" s="99"/>
      <c r="J33" s="99"/>
      <c r="K33" s="99"/>
      <c r="L33" s="99"/>
      <c r="M33" s="99"/>
      <c r="N33" s="99"/>
      <c r="O33" s="99"/>
      <c r="P33" s="99"/>
      <c r="Q33" s="99"/>
      <c r="R33" s="99"/>
      <c r="S33" s="99"/>
      <c r="T33" s="99"/>
      <c r="U33" s="99"/>
      <c r="V33" s="99"/>
      <c r="W33" s="99"/>
      <c r="X33" s="99"/>
      <c r="Y33" s="99"/>
      <c r="Z33" s="66"/>
    </row>
    <row r="34" spans="1:26" ht="12.75" customHeight="1" x14ac:dyDescent="0.2">
      <c r="A34" s="118"/>
      <c r="B34" s="118"/>
      <c r="C34" s="99"/>
      <c r="D34" s="119"/>
      <c r="E34" s="99"/>
      <c r="F34" s="99"/>
      <c r="G34" s="99"/>
      <c r="H34" s="99"/>
      <c r="I34" s="99"/>
      <c r="J34" s="99"/>
      <c r="K34" s="99"/>
      <c r="L34" s="99"/>
      <c r="M34" s="99"/>
      <c r="N34" s="99"/>
      <c r="O34" s="99"/>
      <c r="P34" s="99"/>
      <c r="Q34" s="99"/>
      <c r="R34" s="99"/>
      <c r="S34" s="99"/>
      <c r="T34" s="99"/>
      <c r="U34" s="99"/>
      <c r="V34" s="99"/>
      <c r="W34" s="99"/>
      <c r="X34" s="99"/>
      <c r="Y34" s="99"/>
      <c r="Z34" s="66"/>
    </row>
    <row r="35" spans="1:26" ht="12.75" customHeight="1" x14ac:dyDescent="0.2">
      <c r="A35" s="118"/>
      <c r="B35" s="118"/>
      <c r="C35" s="99"/>
      <c r="D35" s="119"/>
      <c r="E35" s="99"/>
      <c r="F35" s="99"/>
      <c r="G35" s="99"/>
      <c r="H35" s="99"/>
      <c r="I35" s="99"/>
      <c r="J35" s="99"/>
      <c r="K35" s="99"/>
      <c r="L35" s="99"/>
      <c r="M35" s="99"/>
      <c r="N35" s="99"/>
      <c r="O35" s="99"/>
      <c r="P35" s="99"/>
      <c r="Q35" s="99"/>
      <c r="R35" s="99"/>
      <c r="S35" s="99"/>
      <c r="T35" s="99"/>
      <c r="U35" s="99"/>
      <c r="V35" s="99"/>
      <c r="W35" s="99"/>
      <c r="X35" s="99"/>
      <c r="Y35" s="99"/>
      <c r="Z35" s="66"/>
    </row>
    <row r="36" spans="1:26" ht="12.75" customHeight="1" x14ac:dyDescent="0.2">
      <c r="A36" s="118"/>
      <c r="B36" s="118"/>
      <c r="C36" s="99"/>
      <c r="D36" s="119"/>
      <c r="E36" s="99"/>
      <c r="F36" s="99"/>
      <c r="G36" s="99"/>
      <c r="H36" s="99"/>
      <c r="I36" s="99"/>
      <c r="J36" s="99"/>
      <c r="K36" s="99"/>
      <c r="L36" s="99"/>
      <c r="M36" s="99"/>
      <c r="N36" s="99"/>
      <c r="O36" s="99"/>
      <c r="P36" s="99"/>
      <c r="Q36" s="99"/>
      <c r="R36" s="99"/>
      <c r="S36" s="99"/>
      <c r="T36" s="99"/>
      <c r="U36" s="99"/>
      <c r="V36" s="99"/>
      <c r="W36" s="99"/>
      <c r="X36" s="99"/>
      <c r="Y36" s="99"/>
      <c r="Z36" s="66"/>
    </row>
    <row r="37" spans="1:26" ht="12.75" customHeight="1" x14ac:dyDescent="0.2">
      <c r="A37" s="118"/>
      <c r="B37" s="118"/>
      <c r="C37" s="99"/>
      <c r="D37" s="119"/>
      <c r="E37" s="99"/>
      <c r="F37" s="99"/>
      <c r="G37" s="99"/>
      <c r="H37" s="99"/>
      <c r="I37" s="99"/>
      <c r="J37" s="99"/>
      <c r="K37" s="99"/>
      <c r="L37" s="99"/>
      <c r="M37" s="99"/>
      <c r="N37" s="99"/>
      <c r="O37" s="99"/>
      <c r="P37" s="99"/>
      <c r="Q37" s="99"/>
      <c r="R37" s="99"/>
      <c r="S37" s="99"/>
      <c r="T37" s="99"/>
      <c r="U37" s="99"/>
      <c r="V37" s="99"/>
      <c r="W37" s="99"/>
      <c r="X37" s="99"/>
      <c r="Y37" s="99"/>
      <c r="Z37" s="66"/>
    </row>
    <row r="38" spans="1:26" ht="12.75" customHeight="1" x14ac:dyDescent="0.2">
      <c r="A38" s="118"/>
      <c r="B38" s="118"/>
      <c r="C38" s="99"/>
      <c r="D38" s="119"/>
      <c r="E38" s="99"/>
      <c r="F38" s="99"/>
      <c r="G38" s="99"/>
      <c r="H38" s="99"/>
      <c r="I38" s="99"/>
      <c r="J38" s="99"/>
      <c r="K38" s="99"/>
      <c r="L38" s="99"/>
      <c r="M38" s="99"/>
      <c r="N38" s="99"/>
      <c r="O38" s="99"/>
      <c r="P38" s="99"/>
      <c r="Q38" s="99"/>
      <c r="R38" s="99"/>
      <c r="S38" s="99"/>
      <c r="T38" s="99"/>
      <c r="U38" s="99"/>
      <c r="V38" s="99"/>
      <c r="W38" s="99"/>
      <c r="X38" s="99"/>
      <c r="Y38" s="99"/>
      <c r="Z38" s="66"/>
    </row>
    <row r="39" spans="1:26" ht="12.75" customHeight="1" x14ac:dyDescent="0.2">
      <c r="A39" s="118"/>
      <c r="B39" s="118"/>
      <c r="C39" s="99"/>
      <c r="D39" s="119"/>
      <c r="E39" s="99"/>
      <c r="F39" s="99"/>
      <c r="G39" s="99"/>
      <c r="H39" s="99"/>
      <c r="I39" s="99"/>
      <c r="J39" s="99"/>
      <c r="K39" s="99"/>
      <c r="L39" s="99"/>
      <c r="M39" s="99"/>
      <c r="N39" s="99"/>
      <c r="O39" s="99"/>
      <c r="P39" s="99"/>
      <c r="Q39" s="99"/>
      <c r="R39" s="99"/>
      <c r="S39" s="99"/>
      <c r="T39" s="99"/>
      <c r="U39" s="99"/>
      <c r="V39" s="99"/>
      <c r="W39" s="99"/>
      <c r="X39" s="99"/>
      <c r="Y39" s="99"/>
      <c r="Z39" s="66"/>
    </row>
    <row r="40" spans="1:26" ht="12.75" customHeight="1" x14ac:dyDescent="0.2">
      <c r="A40" s="118"/>
      <c r="B40" s="118"/>
      <c r="C40" s="99"/>
      <c r="D40" s="119"/>
      <c r="E40" s="99"/>
      <c r="F40" s="99"/>
      <c r="G40" s="99"/>
      <c r="H40" s="99"/>
      <c r="I40" s="99"/>
      <c r="J40" s="99"/>
      <c r="K40" s="99"/>
      <c r="L40" s="99"/>
      <c r="M40" s="99"/>
      <c r="N40" s="99"/>
      <c r="O40" s="99"/>
      <c r="P40" s="99"/>
      <c r="Q40" s="99"/>
      <c r="R40" s="99"/>
      <c r="S40" s="99"/>
      <c r="T40" s="99"/>
      <c r="U40" s="99"/>
      <c r="V40" s="99"/>
      <c r="W40" s="99"/>
      <c r="X40" s="99"/>
      <c r="Y40" s="99"/>
      <c r="Z40" s="66"/>
    </row>
    <row r="41" spans="1:26" ht="12.75" customHeight="1" x14ac:dyDescent="0.2">
      <c r="A41" s="118"/>
      <c r="B41" s="118"/>
      <c r="C41" s="99"/>
      <c r="D41" s="119"/>
      <c r="E41" s="99"/>
      <c r="F41" s="99"/>
      <c r="G41" s="99"/>
      <c r="H41" s="99"/>
      <c r="I41" s="99"/>
      <c r="J41" s="99"/>
      <c r="K41" s="99"/>
      <c r="L41" s="99"/>
      <c r="M41" s="99"/>
      <c r="N41" s="99"/>
      <c r="O41" s="99"/>
      <c r="P41" s="99"/>
      <c r="Q41" s="99"/>
      <c r="R41" s="99"/>
      <c r="S41" s="99"/>
      <c r="T41" s="99"/>
      <c r="U41" s="99"/>
      <c r="V41" s="99"/>
      <c r="W41" s="99"/>
      <c r="X41" s="99"/>
      <c r="Y41" s="99"/>
      <c r="Z41" s="66"/>
    </row>
    <row r="42" spans="1:26" ht="12.75" customHeight="1" x14ac:dyDescent="0.2">
      <c r="A42" s="118"/>
      <c r="B42" s="118"/>
      <c r="C42" s="99"/>
      <c r="D42" s="119"/>
      <c r="E42" s="99"/>
      <c r="F42" s="99"/>
      <c r="G42" s="99"/>
      <c r="H42" s="99"/>
      <c r="I42" s="99"/>
      <c r="J42" s="99"/>
      <c r="K42" s="99"/>
      <c r="L42" s="99"/>
      <c r="M42" s="99"/>
      <c r="N42" s="99"/>
      <c r="O42" s="99"/>
      <c r="P42" s="99"/>
      <c r="Q42" s="99"/>
      <c r="R42" s="99"/>
      <c r="S42" s="99"/>
      <c r="T42" s="99"/>
      <c r="U42" s="99"/>
      <c r="V42" s="99"/>
      <c r="W42" s="99"/>
      <c r="X42" s="99"/>
      <c r="Y42" s="99"/>
      <c r="Z42" s="66"/>
    </row>
    <row r="43" spans="1:26" ht="12.75" customHeight="1" x14ac:dyDescent="0.2">
      <c r="A43" s="118"/>
      <c r="B43" s="118"/>
      <c r="C43" s="99"/>
      <c r="D43" s="119"/>
      <c r="E43" s="99"/>
      <c r="F43" s="99"/>
      <c r="G43" s="99"/>
      <c r="H43" s="99"/>
      <c r="I43" s="99"/>
      <c r="J43" s="99"/>
      <c r="K43" s="99"/>
      <c r="L43" s="99"/>
      <c r="M43" s="99"/>
      <c r="N43" s="99"/>
      <c r="O43" s="99"/>
      <c r="P43" s="99"/>
      <c r="Q43" s="99"/>
      <c r="R43" s="99"/>
      <c r="S43" s="99"/>
      <c r="T43" s="99"/>
      <c r="U43" s="99"/>
      <c r="V43" s="99"/>
      <c r="W43" s="99"/>
      <c r="X43" s="99"/>
      <c r="Y43" s="99"/>
      <c r="Z43" s="66"/>
    </row>
    <row r="44" spans="1:26" ht="12.75" customHeight="1" x14ac:dyDescent="0.2">
      <c r="A44" s="118"/>
      <c r="B44" s="118"/>
      <c r="C44" s="99"/>
      <c r="D44" s="119"/>
      <c r="E44" s="99"/>
      <c r="F44" s="99"/>
      <c r="G44" s="99"/>
      <c r="H44" s="99"/>
      <c r="I44" s="99"/>
      <c r="J44" s="99"/>
      <c r="K44" s="99"/>
      <c r="L44" s="99"/>
      <c r="M44" s="99"/>
      <c r="N44" s="99"/>
      <c r="O44" s="99"/>
      <c r="P44" s="99"/>
      <c r="Q44" s="99"/>
      <c r="R44" s="99"/>
      <c r="S44" s="99"/>
      <c r="T44" s="99"/>
      <c r="U44" s="99"/>
      <c r="V44" s="99"/>
      <c r="W44" s="99"/>
      <c r="X44" s="99"/>
      <c r="Y44" s="99"/>
      <c r="Z44" s="66"/>
    </row>
    <row r="45" spans="1:26" ht="12.75" customHeight="1" x14ac:dyDescent="0.2">
      <c r="A45" s="118"/>
      <c r="B45" s="118"/>
      <c r="C45" s="99"/>
      <c r="D45" s="119"/>
      <c r="E45" s="99"/>
      <c r="F45" s="99"/>
      <c r="G45" s="99"/>
      <c r="H45" s="99"/>
      <c r="I45" s="99"/>
      <c r="J45" s="99"/>
      <c r="K45" s="99"/>
      <c r="L45" s="99"/>
      <c r="M45" s="99"/>
      <c r="N45" s="99"/>
      <c r="O45" s="99"/>
      <c r="P45" s="99"/>
      <c r="Q45" s="99"/>
      <c r="R45" s="99"/>
      <c r="S45" s="99"/>
      <c r="T45" s="99"/>
      <c r="U45" s="99"/>
      <c r="V45" s="99"/>
      <c r="W45" s="99"/>
      <c r="X45" s="99"/>
      <c r="Y45" s="99"/>
      <c r="Z45" s="66"/>
    </row>
    <row r="46" spans="1:26" ht="12.75" customHeight="1" x14ac:dyDescent="0.2">
      <c r="A46" s="118"/>
      <c r="B46" s="118"/>
      <c r="C46" s="99"/>
      <c r="D46" s="119"/>
      <c r="E46" s="99"/>
      <c r="F46" s="99"/>
      <c r="G46" s="99"/>
      <c r="H46" s="99"/>
      <c r="I46" s="99"/>
      <c r="J46" s="99"/>
      <c r="K46" s="99"/>
      <c r="L46" s="99"/>
      <c r="M46" s="99"/>
      <c r="N46" s="99"/>
      <c r="O46" s="99"/>
      <c r="P46" s="99"/>
      <c r="Q46" s="99"/>
      <c r="R46" s="99"/>
      <c r="S46" s="99"/>
      <c r="T46" s="99"/>
      <c r="U46" s="99"/>
      <c r="V46" s="99"/>
      <c r="W46" s="99"/>
      <c r="X46" s="99"/>
      <c r="Y46" s="99"/>
      <c r="Z46" s="66"/>
    </row>
    <row r="47" spans="1:26" ht="12.75" customHeight="1" x14ac:dyDescent="0.2">
      <c r="A47" s="118"/>
      <c r="B47" s="118"/>
      <c r="C47" s="99"/>
      <c r="D47" s="119"/>
      <c r="E47" s="99"/>
      <c r="F47" s="99"/>
      <c r="G47" s="99"/>
      <c r="H47" s="99"/>
      <c r="I47" s="99"/>
      <c r="J47" s="99"/>
      <c r="K47" s="99"/>
      <c r="L47" s="99"/>
      <c r="M47" s="99"/>
      <c r="N47" s="99"/>
      <c r="O47" s="99"/>
      <c r="P47" s="99"/>
      <c r="Q47" s="99"/>
      <c r="R47" s="99"/>
      <c r="S47" s="99"/>
      <c r="T47" s="99"/>
      <c r="U47" s="99"/>
      <c r="V47" s="99"/>
      <c r="W47" s="99"/>
      <c r="X47" s="99"/>
      <c r="Y47" s="99"/>
      <c r="Z47" s="66"/>
    </row>
    <row r="48" spans="1:26" ht="12.75" customHeight="1" x14ac:dyDescent="0.2">
      <c r="A48" s="118"/>
      <c r="B48" s="118"/>
      <c r="C48" s="99"/>
      <c r="D48" s="119"/>
      <c r="E48" s="99"/>
      <c r="F48" s="99"/>
      <c r="G48" s="99"/>
      <c r="H48" s="99"/>
      <c r="I48" s="99"/>
      <c r="J48" s="99"/>
      <c r="K48" s="99"/>
      <c r="L48" s="99"/>
      <c r="M48" s="99"/>
      <c r="N48" s="99"/>
      <c r="O48" s="99"/>
      <c r="P48" s="99"/>
      <c r="Q48" s="99"/>
      <c r="R48" s="99"/>
      <c r="S48" s="99"/>
      <c r="T48" s="99"/>
      <c r="U48" s="99"/>
      <c r="V48" s="99"/>
      <c r="W48" s="99"/>
      <c r="X48" s="99"/>
      <c r="Y48" s="99"/>
      <c r="Z48" s="66"/>
    </row>
    <row r="49" spans="1:26" ht="12.75" customHeight="1" x14ac:dyDescent="0.2">
      <c r="A49" s="118"/>
      <c r="B49" s="118"/>
      <c r="C49" s="99"/>
      <c r="D49" s="119"/>
      <c r="E49" s="99"/>
      <c r="F49" s="99"/>
      <c r="G49" s="99"/>
      <c r="H49" s="99"/>
      <c r="I49" s="99"/>
      <c r="J49" s="99"/>
      <c r="K49" s="99"/>
      <c r="L49" s="99"/>
      <c r="M49" s="99"/>
      <c r="N49" s="99"/>
      <c r="O49" s="99"/>
      <c r="P49" s="99"/>
      <c r="Q49" s="99"/>
      <c r="R49" s="99"/>
      <c r="S49" s="99"/>
      <c r="T49" s="99"/>
      <c r="U49" s="99"/>
      <c r="V49" s="99"/>
      <c r="W49" s="99"/>
      <c r="X49" s="99"/>
      <c r="Y49" s="99"/>
      <c r="Z49" s="66"/>
    </row>
    <row r="50" spans="1:26" ht="12.75" customHeight="1" x14ac:dyDescent="0.2">
      <c r="A50" s="118"/>
      <c r="B50" s="118"/>
      <c r="C50" s="99"/>
      <c r="D50" s="119"/>
      <c r="E50" s="99"/>
      <c r="F50" s="99"/>
      <c r="G50" s="99"/>
      <c r="H50" s="99"/>
      <c r="I50" s="99"/>
      <c r="J50" s="99"/>
      <c r="K50" s="99"/>
      <c r="L50" s="99"/>
      <c r="M50" s="99"/>
      <c r="N50" s="99"/>
      <c r="O50" s="99"/>
      <c r="P50" s="99"/>
      <c r="Q50" s="99"/>
      <c r="R50" s="99"/>
      <c r="S50" s="99"/>
      <c r="T50" s="99"/>
      <c r="U50" s="99"/>
      <c r="V50" s="99"/>
      <c r="W50" s="99"/>
      <c r="X50" s="99"/>
      <c r="Y50" s="99"/>
      <c r="Z50" s="66"/>
    </row>
    <row r="51" spans="1:26" ht="12.75" customHeight="1" x14ac:dyDescent="0.2">
      <c r="A51" s="118"/>
      <c r="B51" s="118"/>
      <c r="C51" s="99"/>
      <c r="D51" s="119"/>
      <c r="E51" s="99"/>
      <c r="F51" s="99"/>
      <c r="G51" s="99"/>
      <c r="H51" s="99"/>
      <c r="I51" s="99"/>
      <c r="J51" s="99"/>
      <c r="K51" s="99"/>
      <c r="L51" s="99"/>
      <c r="M51" s="99"/>
      <c r="N51" s="99"/>
      <c r="O51" s="99"/>
      <c r="P51" s="99"/>
      <c r="Q51" s="99"/>
      <c r="R51" s="99"/>
      <c r="S51" s="99"/>
      <c r="T51" s="99"/>
      <c r="U51" s="99"/>
      <c r="V51" s="99"/>
      <c r="W51" s="99"/>
      <c r="X51" s="99"/>
      <c r="Y51" s="99"/>
      <c r="Z51" s="66"/>
    </row>
    <row r="52" spans="1:26" ht="12.75" customHeight="1" x14ac:dyDescent="0.2">
      <c r="A52" s="118"/>
      <c r="B52" s="118"/>
      <c r="C52" s="99"/>
      <c r="D52" s="119"/>
      <c r="E52" s="99"/>
      <c r="F52" s="99"/>
      <c r="G52" s="99"/>
      <c r="H52" s="99"/>
      <c r="I52" s="99"/>
      <c r="J52" s="99"/>
      <c r="K52" s="99"/>
      <c r="L52" s="99"/>
      <c r="M52" s="99"/>
      <c r="N52" s="99"/>
      <c r="O52" s="99"/>
      <c r="P52" s="99"/>
      <c r="Q52" s="99"/>
      <c r="R52" s="99"/>
      <c r="S52" s="99"/>
      <c r="T52" s="99"/>
      <c r="U52" s="99"/>
      <c r="V52" s="99"/>
      <c r="W52" s="99"/>
      <c r="X52" s="99"/>
      <c r="Y52" s="99"/>
      <c r="Z52" s="66"/>
    </row>
    <row r="53" spans="1:26" ht="12.75" customHeight="1" x14ac:dyDescent="0.2">
      <c r="A53" s="118"/>
      <c r="B53" s="118"/>
      <c r="C53" s="99"/>
      <c r="D53" s="119"/>
      <c r="E53" s="99"/>
      <c r="F53" s="99"/>
      <c r="G53" s="99"/>
      <c r="H53" s="99"/>
      <c r="I53" s="99"/>
      <c r="J53" s="99"/>
      <c r="K53" s="99"/>
      <c r="L53" s="99"/>
      <c r="M53" s="99"/>
      <c r="N53" s="99"/>
      <c r="O53" s="99"/>
      <c r="P53" s="99"/>
      <c r="Q53" s="99"/>
      <c r="R53" s="99"/>
      <c r="S53" s="99"/>
      <c r="T53" s="99"/>
      <c r="U53" s="99"/>
      <c r="V53" s="99"/>
      <c r="W53" s="99"/>
      <c r="X53" s="99"/>
      <c r="Y53" s="99"/>
      <c r="Z53" s="66"/>
    </row>
    <row r="54" spans="1:26" ht="12.75" customHeight="1" x14ac:dyDescent="0.2">
      <c r="A54" s="118"/>
      <c r="B54" s="118"/>
      <c r="C54" s="99"/>
      <c r="D54" s="119"/>
      <c r="E54" s="99"/>
      <c r="F54" s="99"/>
      <c r="G54" s="99"/>
      <c r="H54" s="99"/>
      <c r="I54" s="99"/>
      <c r="J54" s="99"/>
      <c r="K54" s="99"/>
      <c r="L54" s="99"/>
      <c r="M54" s="99"/>
      <c r="N54" s="99"/>
      <c r="O54" s="99"/>
      <c r="P54" s="99"/>
      <c r="Q54" s="99"/>
      <c r="R54" s="99"/>
      <c r="S54" s="99"/>
      <c r="T54" s="99"/>
      <c r="U54" s="99"/>
      <c r="V54" s="99"/>
      <c r="W54" s="99"/>
      <c r="X54" s="99"/>
      <c r="Y54" s="99"/>
      <c r="Z54" s="66"/>
    </row>
    <row r="55" spans="1:26" ht="12.75" customHeight="1" x14ac:dyDescent="0.2">
      <c r="A55" s="118"/>
      <c r="B55" s="118"/>
      <c r="C55" s="99"/>
      <c r="D55" s="119"/>
      <c r="E55" s="99"/>
      <c r="F55" s="99"/>
      <c r="G55" s="99"/>
      <c r="H55" s="99"/>
      <c r="I55" s="99"/>
      <c r="J55" s="99"/>
      <c r="K55" s="99"/>
      <c r="L55" s="99"/>
      <c r="M55" s="99"/>
      <c r="N55" s="99"/>
      <c r="O55" s="99"/>
      <c r="P55" s="99"/>
      <c r="Q55" s="99"/>
      <c r="R55" s="99"/>
      <c r="S55" s="99"/>
      <c r="T55" s="99"/>
      <c r="U55" s="99"/>
      <c r="V55" s="99"/>
      <c r="W55" s="99"/>
      <c r="X55" s="99"/>
      <c r="Y55" s="99"/>
      <c r="Z55" s="66"/>
    </row>
    <row r="56" spans="1:26" ht="12.75" customHeight="1" x14ac:dyDescent="0.2">
      <c r="A56" s="118"/>
      <c r="B56" s="118"/>
      <c r="C56" s="99"/>
      <c r="D56" s="119"/>
      <c r="E56" s="99"/>
      <c r="F56" s="99"/>
      <c r="G56" s="99"/>
      <c r="H56" s="99"/>
      <c r="I56" s="99"/>
      <c r="J56" s="99"/>
      <c r="K56" s="99"/>
      <c r="L56" s="99"/>
      <c r="M56" s="99"/>
      <c r="N56" s="99"/>
      <c r="O56" s="99"/>
      <c r="P56" s="99"/>
      <c r="Q56" s="99"/>
      <c r="R56" s="99"/>
      <c r="S56" s="99"/>
      <c r="T56" s="99"/>
      <c r="U56" s="99"/>
      <c r="V56" s="99"/>
      <c r="W56" s="99"/>
      <c r="X56" s="99"/>
      <c r="Y56" s="99"/>
      <c r="Z56" s="66"/>
    </row>
    <row r="57" spans="1:26" ht="12.75" customHeight="1" x14ac:dyDescent="0.2">
      <c r="A57" s="118"/>
      <c r="B57" s="118"/>
      <c r="C57" s="99"/>
      <c r="D57" s="119"/>
      <c r="E57" s="99"/>
      <c r="F57" s="99"/>
      <c r="G57" s="99"/>
      <c r="H57" s="99"/>
      <c r="I57" s="99"/>
      <c r="J57" s="99"/>
      <c r="K57" s="99"/>
      <c r="L57" s="99"/>
      <c r="M57" s="99"/>
      <c r="N57" s="99"/>
      <c r="O57" s="99"/>
      <c r="P57" s="99"/>
      <c r="Q57" s="99"/>
      <c r="R57" s="99"/>
      <c r="S57" s="99"/>
      <c r="T57" s="99"/>
      <c r="U57" s="99"/>
      <c r="V57" s="99"/>
      <c r="W57" s="99"/>
      <c r="X57" s="99"/>
      <c r="Y57" s="99"/>
      <c r="Z57" s="66"/>
    </row>
    <row r="58" spans="1:26" ht="12.75" customHeight="1" x14ac:dyDescent="0.2">
      <c r="A58" s="118"/>
      <c r="B58" s="118"/>
      <c r="C58" s="99"/>
      <c r="D58" s="119"/>
      <c r="E58" s="99"/>
      <c r="F58" s="99"/>
      <c r="G58" s="99"/>
      <c r="H58" s="99"/>
      <c r="I58" s="99"/>
      <c r="J58" s="99"/>
      <c r="K58" s="99"/>
      <c r="L58" s="99"/>
      <c r="M58" s="99"/>
      <c r="N58" s="99"/>
      <c r="O58" s="99"/>
      <c r="P58" s="99"/>
      <c r="Q58" s="99"/>
      <c r="R58" s="99"/>
      <c r="S58" s="99"/>
      <c r="T58" s="99"/>
      <c r="U58" s="99"/>
      <c r="V58" s="99"/>
      <c r="W58" s="99"/>
      <c r="X58" s="99"/>
      <c r="Y58" s="99"/>
      <c r="Z58" s="66"/>
    </row>
    <row r="59" spans="1:26" ht="12.75" customHeight="1" x14ac:dyDescent="0.2">
      <c r="A59" s="118"/>
      <c r="B59" s="118"/>
      <c r="C59" s="99"/>
      <c r="D59" s="119"/>
      <c r="E59" s="99"/>
      <c r="F59" s="99"/>
      <c r="G59" s="99"/>
      <c r="H59" s="99"/>
      <c r="I59" s="99"/>
      <c r="J59" s="99"/>
      <c r="K59" s="99"/>
      <c r="L59" s="99"/>
      <c r="M59" s="99"/>
      <c r="N59" s="99"/>
      <c r="O59" s="99"/>
      <c r="P59" s="99"/>
      <c r="Q59" s="99"/>
      <c r="R59" s="99"/>
      <c r="S59" s="99"/>
      <c r="T59" s="99"/>
      <c r="U59" s="99"/>
      <c r="V59" s="99"/>
      <c r="W59" s="99"/>
      <c r="X59" s="99"/>
      <c r="Y59" s="99"/>
      <c r="Z59" s="66"/>
    </row>
    <row r="60" spans="1:26" ht="12.75" customHeight="1" x14ac:dyDescent="0.2">
      <c r="A60" s="118"/>
      <c r="B60" s="118"/>
      <c r="C60" s="99"/>
      <c r="D60" s="119"/>
      <c r="E60" s="99"/>
      <c r="F60" s="99"/>
      <c r="G60" s="99"/>
      <c r="H60" s="99"/>
      <c r="I60" s="99"/>
      <c r="J60" s="99"/>
      <c r="K60" s="99"/>
      <c r="L60" s="99"/>
      <c r="M60" s="99"/>
      <c r="N60" s="99"/>
      <c r="O60" s="99"/>
      <c r="P60" s="99"/>
      <c r="Q60" s="99"/>
      <c r="R60" s="99"/>
      <c r="S60" s="99"/>
      <c r="T60" s="99"/>
      <c r="U60" s="99"/>
      <c r="V60" s="99"/>
      <c r="W60" s="99"/>
      <c r="X60" s="99"/>
      <c r="Y60" s="99"/>
      <c r="Z60" s="66"/>
    </row>
    <row r="61" spans="1:26" ht="12.75" customHeight="1" x14ac:dyDescent="0.2">
      <c r="A61" s="118"/>
      <c r="B61" s="118"/>
      <c r="C61" s="99"/>
      <c r="D61" s="119"/>
      <c r="E61" s="99"/>
      <c r="F61" s="99"/>
      <c r="G61" s="99"/>
      <c r="H61" s="99"/>
      <c r="I61" s="99"/>
      <c r="J61" s="99"/>
      <c r="K61" s="99"/>
      <c r="L61" s="99"/>
      <c r="M61" s="99"/>
      <c r="N61" s="99"/>
      <c r="O61" s="99"/>
      <c r="P61" s="99"/>
      <c r="Q61" s="99"/>
      <c r="R61" s="99"/>
      <c r="S61" s="99"/>
      <c r="T61" s="99"/>
      <c r="U61" s="99"/>
      <c r="V61" s="99"/>
      <c r="W61" s="99"/>
      <c r="X61" s="99"/>
      <c r="Y61" s="99"/>
      <c r="Z61" s="66"/>
    </row>
    <row r="62" spans="1:26" ht="12.75" customHeight="1" x14ac:dyDescent="0.2">
      <c r="A62" s="118"/>
      <c r="B62" s="118"/>
      <c r="C62" s="99"/>
      <c r="D62" s="119"/>
      <c r="E62" s="99"/>
      <c r="F62" s="99"/>
      <c r="G62" s="99"/>
      <c r="H62" s="99"/>
      <c r="I62" s="99"/>
      <c r="J62" s="99"/>
      <c r="K62" s="99"/>
      <c r="L62" s="99"/>
      <c r="M62" s="99"/>
      <c r="N62" s="99"/>
      <c r="O62" s="99"/>
      <c r="P62" s="99"/>
      <c r="Q62" s="99"/>
      <c r="R62" s="99"/>
      <c r="S62" s="99"/>
      <c r="T62" s="99"/>
      <c r="U62" s="99"/>
      <c r="V62" s="99"/>
      <c r="W62" s="99"/>
      <c r="X62" s="99"/>
      <c r="Y62" s="99"/>
      <c r="Z62" s="66"/>
    </row>
    <row r="63" spans="1:26" ht="12.75" customHeight="1" x14ac:dyDescent="0.2">
      <c r="A63" s="118"/>
      <c r="B63" s="118"/>
      <c r="C63" s="99"/>
      <c r="D63" s="119"/>
      <c r="E63" s="99"/>
      <c r="F63" s="99"/>
      <c r="G63" s="99"/>
      <c r="H63" s="99"/>
      <c r="I63" s="99"/>
      <c r="J63" s="99"/>
      <c r="K63" s="99"/>
      <c r="L63" s="99"/>
      <c r="M63" s="99"/>
      <c r="N63" s="99"/>
      <c r="O63" s="99"/>
      <c r="P63" s="99"/>
      <c r="Q63" s="99"/>
      <c r="R63" s="99"/>
      <c r="S63" s="99"/>
      <c r="T63" s="99"/>
      <c r="U63" s="99"/>
      <c r="V63" s="99"/>
      <c r="W63" s="99"/>
      <c r="X63" s="99"/>
      <c r="Y63" s="99"/>
      <c r="Z63" s="66"/>
    </row>
    <row r="64" spans="1:26" ht="12.75" customHeight="1" x14ac:dyDescent="0.2">
      <c r="A64" s="118"/>
      <c r="B64" s="118"/>
      <c r="C64" s="99"/>
      <c r="D64" s="119"/>
      <c r="E64" s="99"/>
      <c r="F64" s="99"/>
      <c r="G64" s="99"/>
      <c r="H64" s="99"/>
      <c r="I64" s="99"/>
      <c r="J64" s="99"/>
      <c r="K64" s="99"/>
      <c r="L64" s="99"/>
      <c r="M64" s="99"/>
      <c r="N64" s="99"/>
      <c r="O64" s="99"/>
      <c r="P64" s="99"/>
      <c r="Q64" s="99"/>
      <c r="R64" s="99"/>
      <c r="S64" s="99"/>
      <c r="T64" s="99"/>
      <c r="U64" s="99"/>
      <c r="V64" s="99"/>
      <c r="W64" s="99"/>
      <c r="X64" s="99"/>
      <c r="Y64" s="99"/>
      <c r="Z64" s="66"/>
    </row>
    <row r="65" spans="1:26" ht="12.75" customHeight="1" x14ac:dyDescent="0.2">
      <c r="A65" s="118"/>
      <c r="B65" s="118"/>
      <c r="C65" s="99"/>
      <c r="D65" s="119"/>
      <c r="E65" s="99"/>
      <c r="F65" s="99"/>
      <c r="G65" s="99"/>
      <c r="H65" s="99"/>
      <c r="I65" s="99"/>
      <c r="J65" s="99"/>
      <c r="K65" s="99"/>
      <c r="L65" s="99"/>
      <c r="M65" s="99"/>
      <c r="N65" s="99"/>
      <c r="O65" s="99"/>
      <c r="P65" s="99"/>
      <c r="Q65" s="99"/>
      <c r="R65" s="99"/>
      <c r="S65" s="99"/>
      <c r="T65" s="99"/>
      <c r="U65" s="99"/>
      <c r="V65" s="99"/>
      <c r="W65" s="99"/>
      <c r="X65" s="99"/>
      <c r="Y65" s="99"/>
      <c r="Z65" s="66"/>
    </row>
    <row r="66" spans="1:26" ht="12.75" customHeight="1" x14ac:dyDescent="0.2">
      <c r="A66" s="118"/>
      <c r="B66" s="118"/>
      <c r="C66" s="99"/>
      <c r="D66" s="119"/>
      <c r="E66" s="99"/>
      <c r="F66" s="99"/>
      <c r="G66" s="99"/>
      <c r="H66" s="99"/>
      <c r="I66" s="99"/>
      <c r="J66" s="99"/>
      <c r="K66" s="99"/>
      <c r="L66" s="99"/>
      <c r="M66" s="99"/>
      <c r="N66" s="99"/>
      <c r="O66" s="99"/>
      <c r="P66" s="99"/>
      <c r="Q66" s="99"/>
      <c r="R66" s="99"/>
      <c r="S66" s="99"/>
      <c r="T66" s="99"/>
      <c r="U66" s="99"/>
      <c r="V66" s="99"/>
      <c r="W66" s="99"/>
      <c r="X66" s="99"/>
      <c r="Y66" s="99"/>
      <c r="Z66" s="66"/>
    </row>
    <row r="67" spans="1:26" ht="12.75" customHeight="1" x14ac:dyDescent="0.2">
      <c r="A67" s="118"/>
      <c r="B67" s="118"/>
      <c r="C67" s="99"/>
      <c r="D67" s="119"/>
      <c r="E67" s="99"/>
      <c r="F67" s="99"/>
      <c r="G67" s="99"/>
      <c r="H67" s="99"/>
      <c r="I67" s="99"/>
      <c r="J67" s="99"/>
      <c r="K67" s="99"/>
      <c r="L67" s="99"/>
      <c r="M67" s="99"/>
      <c r="N67" s="99"/>
      <c r="O67" s="99"/>
      <c r="P67" s="99"/>
      <c r="Q67" s="99"/>
      <c r="R67" s="99"/>
      <c r="S67" s="99"/>
      <c r="T67" s="99"/>
      <c r="U67" s="99"/>
      <c r="V67" s="99"/>
      <c r="W67" s="99"/>
      <c r="X67" s="99"/>
      <c r="Y67" s="99"/>
      <c r="Z67" s="66"/>
    </row>
    <row r="68" spans="1:26" ht="12.75" customHeight="1" x14ac:dyDescent="0.2">
      <c r="A68" s="118"/>
      <c r="B68" s="118"/>
      <c r="C68" s="99"/>
      <c r="D68" s="119"/>
      <c r="E68" s="99"/>
      <c r="F68" s="99"/>
      <c r="G68" s="99"/>
      <c r="H68" s="99"/>
      <c r="I68" s="99"/>
      <c r="J68" s="99"/>
      <c r="K68" s="99"/>
      <c r="L68" s="99"/>
      <c r="M68" s="99"/>
      <c r="N68" s="99"/>
      <c r="O68" s="99"/>
      <c r="P68" s="99"/>
      <c r="Q68" s="99"/>
      <c r="R68" s="99"/>
      <c r="S68" s="99"/>
      <c r="T68" s="99"/>
      <c r="U68" s="99"/>
      <c r="V68" s="99"/>
      <c r="W68" s="99"/>
      <c r="X68" s="99"/>
      <c r="Y68" s="99"/>
      <c r="Z68" s="66"/>
    </row>
    <row r="69" spans="1:26" ht="12.75" customHeight="1" x14ac:dyDescent="0.2">
      <c r="A69" s="118"/>
      <c r="B69" s="118"/>
      <c r="C69" s="99"/>
      <c r="D69" s="119"/>
      <c r="E69" s="99"/>
      <c r="F69" s="99"/>
      <c r="G69" s="99"/>
      <c r="H69" s="99"/>
      <c r="I69" s="99"/>
      <c r="J69" s="99"/>
      <c r="K69" s="99"/>
      <c r="L69" s="99"/>
      <c r="M69" s="99"/>
      <c r="N69" s="99"/>
      <c r="O69" s="99"/>
      <c r="P69" s="99"/>
      <c r="Q69" s="99"/>
      <c r="R69" s="99"/>
      <c r="S69" s="99"/>
      <c r="T69" s="99"/>
      <c r="U69" s="99"/>
      <c r="V69" s="99"/>
      <c r="W69" s="99"/>
      <c r="X69" s="99"/>
      <c r="Y69" s="99"/>
      <c r="Z69" s="66"/>
    </row>
    <row r="70" spans="1:26" ht="12.75" customHeight="1" x14ac:dyDescent="0.2">
      <c r="A70" s="118"/>
      <c r="B70" s="118"/>
      <c r="C70" s="99"/>
      <c r="D70" s="119"/>
      <c r="E70" s="99"/>
      <c r="F70" s="99"/>
      <c r="G70" s="99"/>
      <c r="H70" s="99"/>
      <c r="I70" s="99"/>
      <c r="J70" s="99"/>
      <c r="K70" s="99"/>
      <c r="L70" s="99"/>
      <c r="M70" s="99"/>
      <c r="N70" s="99"/>
      <c r="O70" s="99"/>
      <c r="P70" s="99"/>
      <c r="Q70" s="99"/>
      <c r="R70" s="99"/>
      <c r="S70" s="99"/>
      <c r="T70" s="99"/>
      <c r="U70" s="99"/>
      <c r="V70" s="99"/>
      <c r="W70" s="99"/>
      <c r="X70" s="99"/>
      <c r="Y70" s="99"/>
      <c r="Z70" s="66"/>
    </row>
    <row r="71" spans="1:26" ht="12.75" customHeight="1" x14ac:dyDescent="0.2">
      <c r="A71" s="118"/>
      <c r="B71" s="118"/>
      <c r="C71" s="99"/>
      <c r="D71" s="119"/>
      <c r="E71" s="99"/>
      <c r="F71" s="99"/>
      <c r="G71" s="99"/>
      <c r="H71" s="99"/>
      <c r="I71" s="99"/>
      <c r="J71" s="99"/>
      <c r="K71" s="99"/>
      <c r="L71" s="99"/>
      <c r="M71" s="99"/>
      <c r="N71" s="99"/>
      <c r="O71" s="99"/>
      <c r="P71" s="99"/>
      <c r="Q71" s="99"/>
      <c r="R71" s="99"/>
      <c r="S71" s="99"/>
      <c r="T71" s="99"/>
      <c r="U71" s="99"/>
      <c r="V71" s="99"/>
      <c r="W71" s="99"/>
      <c r="X71" s="99"/>
      <c r="Y71" s="99"/>
      <c r="Z71" s="66"/>
    </row>
    <row r="72" spans="1:26" ht="12.75" customHeight="1" x14ac:dyDescent="0.2">
      <c r="A72" s="118"/>
      <c r="B72" s="118"/>
      <c r="C72" s="99"/>
      <c r="D72" s="119"/>
      <c r="E72" s="99"/>
      <c r="F72" s="99"/>
      <c r="G72" s="99"/>
      <c r="H72" s="99"/>
      <c r="I72" s="99"/>
      <c r="J72" s="99"/>
      <c r="K72" s="99"/>
      <c r="L72" s="99"/>
      <c r="M72" s="99"/>
      <c r="N72" s="99"/>
      <c r="O72" s="99"/>
      <c r="P72" s="99"/>
      <c r="Q72" s="99"/>
      <c r="R72" s="99"/>
      <c r="S72" s="99"/>
      <c r="T72" s="99"/>
      <c r="U72" s="99"/>
      <c r="V72" s="99"/>
      <c r="W72" s="99"/>
      <c r="X72" s="99"/>
      <c r="Y72" s="99"/>
      <c r="Z72" s="66"/>
    </row>
    <row r="73" spans="1:26" ht="12.75" customHeight="1" x14ac:dyDescent="0.2">
      <c r="A73" s="118"/>
      <c r="B73" s="118"/>
      <c r="C73" s="99"/>
      <c r="D73" s="119"/>
      <c r="E73" s="99"/>
      <c r="F73" s="99"/>
      <c r="G73" s="99"/>
      <c r="H73" s="99"/>
      <c r="I73" s="99"/>
      <c r="J73" s="99"/>
      <c r="K73" s="99"/>
      <c r="L73" s="99"/>
      <c r="M73" s="99"/>
      <c r="N73" s="99"/>
      <c r="O73" s="99"/>
      <c r="P73" s="99"/>
      <c r="Q73" s="99"/>
      <c r="R73" s="99"/>
      <c r="S73" s="99"/>
      <c r="T73" s="99"/>
      <c r="U73" s="99"/>
      <c r="V73" s="99"/>
      <c r="W73" s="99"/>
      <c r="X73" s="99"/>
      <c r="Y73" s="99"/>
      <c r="Z73" s="66"/>
    </row>
    <row r="74" spans="1:26" ht="12.75" customHeight="1" x14ac:dyDescent="0.2">
      <c r="A74" s="118"/>
      <c r="B74" s="118"/>
      <c r="C74" s="99"/>
      <c r="D74" s="119"/>
      <c r="E74" s="99"/>
      <c r="F74" s="99"/>
      <c r="G74" s="99"/>
      <c r="H74" s="99"/>
      <c r="I74" s="99"/>
      <c r="J74" s="99"/>
      <c r="K74" s="99"/>
      <c r="L74" s="99"/>
      <c r="M74" s="99"/>
      <c r="N74" s="99"/>
      <c r="O74" s="99"/>
      <c r="P74" s="99"/>
      <c r="Q74" s="99"/>
      <c r="R74" s="99"/>
      <c r="S74" s="99"/>
      <c r="T74" s="99"/>
      <c r="U74" s="99"/>
      <c r="V74" s="99"/>
      <c r="W74" s="99"/>
      <c r="X74" s="99"/>
      <c r="Y74" s="99"/>
      <c r="Z74" s="66"/>
    </row>
    <row r="75" spans="1:26" ht="12.75" customHeight="1" x14ac:dyDescent="0.2">
      <c r="A75" s="118"/>
      <c r="B75" s="118"/>
      <c r="C75" s="99"/>
      <c r="D75" s="119"/>
      <c r="E75" s="99"/>
      <c r="F75" s="99"/>
      <c r="G75" s="99"/>
      <c r="H75" s="99"/>
      <c r="I75" s="99"/>
      <c r="J75" s="99"/>
      <c r="K75" s="99"/>
      <c r="L75" s="99"/>
      <c r="M75" s="99"/>
      <c r="N75" s="99"/>
      <c r="O75" s="99"/>
      <c r="P75" s="99"/>
      <c r="Q75" s="99"/>
      <c r="R75" s="99"/>
      <c r="S75" s="99"/>
      <c r="T75" s="99"/>
      <c r="U75" s="99"/>
      <c r="V75" s="99"/>
      <c r="W75" s="99"/>
      <c r="X75" s="99"/>
      <c r="Y75" s="99"/>
      <c r="Z75" s="66"/>
    </row>
    <row r="76" spans="1:26" ht="12.75" customHeight="1" x14ac:dyDescent="0.2">
      <c r="A76" s="118"/>
      <c r="B76" s="118"/>
      <c r="C76" s="99"/>
      <c r="D76" s="119"/>
      <c r="E76" s="99"/>
      <c r="F76" s="99"/>
      <c r="G76" s="99"/>
      <c r="H76" s="99"/>
      <c r="I76" s="99"/>
      <c r="J76" s="99"/>
      <c r="K76" s="99"/>
      <c r="L76" s="99"/>
      <c r="M76" s="99"/>
      <c r="N76" s="99"/>
      <c r="O76" s="99"/>
      <c r="P76" s="99"/>
      <c r="Q76" s="99"/>
      <c r="R76" s="99"/>
      <c r="S76" s="99"/>
      <c r="T76" s="99"/>
      <c r="U76" s="99"/>
      <c r="V76" s="99"/>
      <c r="W76" s="99"/>
      <c r="X76" s="99"/>
      <c r="Y76" s="99"/>
      <c r="Z76" s="66"/>
    </row>
    <row r="77" spans="1:26" ht="12.75" customHeight="1" x14ac:dyDescent="0.2">
      <c r="A77" s="118"/>
      <c r="B77" s="118"/>
      <c r="C77" s="99"/>
      <c r="D77" s="119"/>
      <c r="E77" s="99"/>
      <c r="F77" s="99"/>
      <c r="G77" s="99"/>
      <c r="H77" s="99"/>
      <c r="I77" s="99"/>
      <c r="J77" s="99"/>
      <c r="K77" s="99"/>
      <c r="L77" s="99"/>
      <c r="M77" s="99"/>
      <c r="N77" s="99"/>
      <c r="O77" s="99"/>
      <c r="P77" s="99"/>
      <c r="Q77" s="99"/>
      <c r="R77" s="99"/>
      <c r="S77" s="99"/>
      <c r="T77" s="99"/>
      <c r="U77" s="99"/>
      <c r="V77" s="99"/>
      <c r="W77" s="99"/>
      <c r="X77" s="99"/>
      <c r="Y77" s="99"/>
      <c r="Z77" s="66"/>
    </row>
    <row r="78" spans="1:26" ht="12.75" customHeight="1" x14ac:dyDescent="0.2">
      <c r="A78" s="118"/>
      <c r="B78" s="118"/>
      <c r="C78" s="99"/>
      <c r="D78" s="119"/>
      <c r="E78" s="99"/>
      <c r="F78" s="99"/>
      <c r="G78" s="99"/>
      <c r="H78" s="99"/>
      <c r="I78" s="99"/>
      <c r="J78" s="99"/>
      <c r="K78" s="99"/>
      <c r="L78" s="99"/>
      <c r="M78" s="99"/>
      <c r="N78" s="99"/>
      <c r="O78" s="99"/>
      <c r="P78" s="99"/>
      <c r="Q78" s="99"/>
      <c r="R78" s="99"/>
      <c r="S78" s="99"/>
      <c r="T78" s="99"/>
      <c r="U78" s="99"/>
      <c r="V78" s="99"/>
      <c r="W78" s="99"/>
      <c r="X78" s="99"/>
      <c r="Y78" s="99"/>
      <c r="Z78" s="66"/>
    </row>
    <row r="79" spans="1:26" ht="12.75" customHeight="1" x14ac:dyDescent="0.2">
      <c r="A79" s="118"/>
      <c r="B79" s="118"/>
      <c r="C79" s="99"/>
      <c r="D79" s="119"/>
      <c r="E79" s="99"/>
      <c r="F79" s="99"/>
      <c r="G79" s="99"/>
      <c r="H79" s="99"/>
      <c r="I79" s="99"/>
      <c r="J79" s="99"/>
      <c r="K79" s="99"/>
      <c r="L79" s="99"/>
      <c r="M79" s="99"/>
      <c r="N79" s="99"/>
      <c r="O79" s="99"/>
      <c r="P79" s="99"/>
      <c r="Q79" s="99"/>
      <c r="R79" s="99"/>
      <c r="S79" s="99"/>
      <c r="T79" s="99"/>
      <c r="U79" s="99"/>
      <c r="V79" s="99"/>
      <c r="W79" s="99"/>
      <c r="X79" s="99"/>
      <c r="Y79" s="99"/>
      <c r="Z79" s="66"/>
    </row>
    <row r="80" spans="1:26" ht="12.75" customHeight="1" x14ac:dyDescent="0.2">
      <c r="A80" s="118"/>
      <c r="B80" s="118"/>
      <c r="C80" s="99"/>
      <c r="D80" s="119"/>
      <c r="E80" s="99"/>
      <c r="F80" s="99"/>
      <c r="G80" s="99"/>
      <c r="H80" s="99"/>
      <c r="I80" s="99"/>
      <c r="J80" s="99"/>
      <c r="K80" s="99"/>
      <c r="L80" s="99"/>
      <c r="M80" s="99"/>
      <c r="N80" s="99"/>
      <c r="O80" s="99"/>
      <c r="P80" s="99"/>
      <c r="Q80" s="99"/>
      <c r="R80" s="99"/>
      <c r="S80" s="99"/>
      <c r="T80" s="99"/>
      <c r="U80" s="99"/>
      <c r="V80" s="99"/>
      <c r="W80" s="99"/>
      <c r="X80" s="99"/>
      <c r="Y80" s="99"/>
      <c r="Z80" s="66"/>
    </row>
    <row r="81" spans="1:26" ht="12.75" customHeight="1" x14ac:dyDescent="0.2">
      <c r="A81" s="118"/>
      <c r="B81" s="118"/>
      <c r="C81" s="99"/>
      <c r="D81" s="119"/>
      <c r="E81" s="99"/>
      <c r="F81" s="99"/>
      <c r="G81" s="99"/>
      <c r="H81" s="99"/>
      <c r="I81" s="99"/>
      <c r="J81" s="99"/>
      <c r="K81" s="99"/>
      <c r="L81" s="99"/>
      <c r="M81" s="99"/>
      <c r="N81" s="99"/>
      <c r="O81" s="99"/>
      <c r="P81" s="99"/>
      <c r="Q81" s="99"/>
      <c r="R81" s="99"/>
      <c r="S81" s="99"/>
      <c r="T81" s="99"/>
      <c r="U81" s="99"/>
      <c r="V81" s="99"/>
      <c r="W81" s="99"/>
      <c r="X81" s="99"/>
      <c r="Y81" s="99"/>
      <c r="Z81" s="66"/>
    </row>
    <row r="82" spans="1:26" ht="12.75" customHeight="1" x14ac:dyDescent="0.2">
      <c r="A82" s="118"/>
      <c r="B82" s="118"/>
      <c r="C82" s="99"/>
      <c r="D82" s="119"/>
      <c r="E82" s="99"/>
      <c r="F82" s="99"/>
      <c r="G82" s="99"/>
      <c r="H82" s="99"/>
      <c r="I82" s="99"/>
      <c r="J82" s="99"/>
      <c r="K82" s="99"/>
      <c r="L82" s="99"/>
      <c r="M82" s="99"/>
      <c r="N82" s="99"/>
      <c r="O82" s="99"/>
      <c r="P82" s="99"/>
      <c r="Q82" s="99"/>
      <c r="R82" s="99"/>
      <c r="S82" s="99"/>
      <c r="T82" s="99"/>
      <c r="U82" s="99"/>
      <c r="V82" s="99"/>
      <c r="W82" s="99"/>
      <c r="X82" s="99"/>
      <c r="Y82" s="99"/>
      <c r="Z82" s="66"/>
    </row>
    <row r="83" spans="1:26" ht="12.75" customHeight="1" x14ac:dyDescent="0.2">
      <c r="A83" s="118"/>
      <c r="B83" s="118"/>
      <c r="C83" s="99"/>
      <c r="D83" s="119"/>
      <c r="E83" s="99"/>
      <c r="F83" s="99"/>
      <c r="G83" s="99"/>
      <c r="H83" s="99"/>
      <c r="I83" s="99"/>
      <c r="J83" s="99"/>
      <c r="K83" s="99"/>
      <c r="L83" s="99"/>
      <c r="M83" s="99"/>
      <c r="N83" s="99"/>
      <c r="O83" s="99"/>
      <c r="P83" s="99"/>
      <c r="Q83" s="99"/>
      <c r="R83" s="99"/>
      <c r="S83" s="99"/>
      <c r="T83" s="99"/>
      <c r="U83" s="99"/>
      <c r="V83" s="99"/>
      <c r="W83" s="99"/>
      <c r="X83" s="99"/>
      <c r="Y83" s="99"/>
      <c r="Z83" s="66"/>
    </row>
    <row r="84" spans="1:26" ht="12.75" customHeight="1" x14ac:dyDescent="0.2">
      <c r="A84" s="118"/>
      <c r="B84" s="118"/>
      <c r="C84" s="99"/>
      <c r="D84" s="119"/>
      <c r="E84" s="99"/>
      <c r="F84" s="99"/>
      <c r="G84" s="99"/>
      <c r="H84" s="99"/>
      <c r="I84" s="99"/>
      <c r="J84" s="99"/>
      <c r="K84" s="99"/>
      <c r="L84" s="99"/>
      <c r="M84" s="99"/>
      <c r="N84" s="99"/>
      <c r="O84" s="99"/>
      <c r="P84" s="99"/>
      <c r="Q84" s="99"/>
      <c r="R84" s="99"/>
      <c r="S84" s="99"/>
      <c r="T84" s="99"/>
      <c r="U84" s="99"/>
      <c r="V84" s="99"/>
      <c r="W84" s="99"/>
      <c r="X84" s="99"/>
      <c r="Y84" s="99"/>
      <c r="Z84" s="66"/>
    </row>
    <row r="85" spans="1:26" ht="12.75" customHeight="1" x14ac:dyDescent="0.2">
      <c r="A85" s="118"/>
      <c r="B85" s="118"/>
      <c r="C85" s="99"/>
      <c r="D85" s="119"/>
      <c r="E85" s="99"/>
      <c r="F85" s="99"/>
      <c r="G85" s="99"/>
      <c r="H85" s="99"/>
      <c r="I85" s="99"/>
      <c r="J85" s="99"/>
      <c r="K85" s="99"/>
      <c r="L85" s="99"/>
      <c r="M85" s="99"/>
      <c r="N85" s="99"/>
      <c r="O85" s="99"/>
      <c r="P85" s="99"/>
      <c r="Q85" s="99"/>
      <c r="R85" s="99"/>
      <c r="S85" s="99"/>
      <c r="T85" s="99"/>
      <c r="U85" s="99"/>
      <c r="V85" s="99"/>
      <c r="W85" s="99"/>
      <c r="X85" s="99"/>
      <c r="Y85" s="99"/>
      <c r="Z85" s="66"/>
    </row>
    <row r="86" spans="1:26" ht="12.75" customHeight="1" x14ac:dyDescent="0.2">
      <c r="A86" s="118"/>
      <c r="B86" s="118"/>
      <c r="C86" s="99"/>
      <c r="D86" s="119"/>
      <c r="E86" s="99"/>
      <c r="F86" s="99"/>
      <c r="G86" s="99"/>
      <c r="H86" s="99"/>
      <c r="I86" s="99"/>
      <c r="J86" s="99"/>
      <c r="K86" s="99"/>
      <c r="L86" s="99"/>
      <c r="M86" s="99"/>
      <c r="N86" s="99"/>
      <c r="O86" s="99"/>
      <c r="P86" s="99"/>
      <c r="Q86" s="99"/>
      <c r="R86" s="99"/>
      <c r="S86" s="99"/>
      <c r="T86" s="99"/>
      <c r="U86" s="99"/>
      <c r="V86" s="99"/>
      <c r="W86" s="99"/>
      <c r="X86" s="99"/>
      <c r="Y86" s="99"/>
      <c r="Z86" s="66"/>
    </row>
    <row r="87" spans="1:26" ht="12.75" customHeight="1" x14ac:dyDescent="0.2">
      <c r="A87" s="118"/>
      <c r="B87" s="118"/>
      <c r="C87" s="99"/>
      <c r="D87" s="119"/>
      <c r="E87" s="99"/>
      <c r="F87" s="99"/>
      <c r="G87" s="99"/>
      <c r="H87" s="99"/>
      <c r="I87" s="99"/>
      <c r="J87" s="99"/>
      <c r="K87" s="99"/>
      <c r="L87" s="99"/>
      <c r="M87" s="99"/>
      <c r="N87" s="99"/>
      <c r="O87" s="99"/>
      <c r="P87" s="99"/>
      <c r="Q87" s="99"/>
      <c r="R87" s="99"/>
      <c r="S87" s="99"/>
      <c r="T87" s="99"/>
      <c r="U87" s="99"/>
      <c r="V87" s="99"/>
      <c r="W87" s="99"/>
      <c r="X87" s="99"/>
      <c r="Y87" s="99"/>
      <c r="Z87" s="66"/>
    </row>
    <row r="88" spans="1:26" ht="12.75" customHeight="1" x14ac:dyDescent="0.2">
      <c r="A88" s="118"/>
      <c r="B88" s="118"/>
      <c r="C88" s="99"/>
      <c r="D88" s="119"/>
      <c r="E88" s="99"/>
      <c r="F88" s="99"/>
      <c r="G88" s="99"/>
      <c r="H88" s="99"/>
      <c r="I88" s="99"/>
      <c r="J88" s="99"/>
      <c r="K88" s="99"/>
      <c r="L88" s="99"/>
      <c r="M88" s="99"/>
      <c r="N88" s="99"/>
      <c r="O88" s="99"/>
      <c r="P88" s="99"/>
      <c r="Q88" s="99"/>
      <c r="R88" s="99"/>
      <c r="S88" s="99"/>
      <c r="T88" s="99"/>
      <c r="U88" s="99"/>
      <c r="V88" s="99"/>
      <c r="W88" s="99"/>
      <c r="X88" s="99"/>
      <c r="Y88" s="99"/>
      <c r="Z88" s="66"/>
    </row>
    <row r="89" spans="1:26" ht="12.75" customHeight="1" x14ac:dyDescent="0.2">
      <c r="A89" s="118"/>
      <c r="B89" s="118"/>
      <c r="C89" s="99"/>
      <c r="D89" s="119"/>
      <c r="E89" s="99"/>
      <c r="F89" s="99"/>
      <c r="G89" s="99"/>
      <c r="H89" s="99"/>
      <c r="I89" s="99"/>
      <c r="J89" s="99"/>
      <c r="K89" s="99"/>
      <c r="L89" s="99"/>
      <c r="M89" s="99"/>
      <c r="N89" s="99"/>
      <c r="O89" s="99"/>
      <c r="P89" s="99"/>
      <c r="Q89" s="99"/>
      <c r="R89" s="99"/>
      <c r="S89" s="99"/>
      <c r="T89" s="99"/>
      <c r="U89" s="99"/>
      <c r="V89" s="99"/>
      <c r="W89" s="99"/>
      <c r="X89" s="99"/>
      <c r="Y89" s="99"/>
      <c r="Z89" s="66"/>
    </row>
    <row r="90" spans="1:26" ht="12.75" customHeight="1" x14ac:dyDescent="0.2">
      <c r="A90" s="118"/>
      <c r="B90" s="118"/>
      <c r="C90" s="99"/>
      <c r="D90" s="119"/>
      <c r="E90" s="99"/>
      <c r="F90" s="99"/>
      <c r="G90" s="99"/>
      <c r="H90" s="99"/>
      <c r="I90" s="99"/>
      <c r="J90" s="99"/>
      <c r="K90" s="99"/>
      <c r="L90" s="99"/>
      <c r="M90" s="99"/>
      <c r="N90" s="99"/>
      <c r="O90" s="99"/>
      <c r="P90" s="99"/>
      <c r="Q90" s="99"/>
      <c r="R90" s="99"/>
      <c r="S90" s="99"/>
      <c r="T90" s="99"/>
      <c r="U90" s="99"/>
      <c r="V90" s="99"/>
      <c r="W90" s="99"/>
      <c r="X90" s="99"/>
      <c r="Y90" s="99"/>
      <c r="Z90" s="66"/>
    </row>
    <row r="91" spans="1:26" ht="12.75" customHeight="1" x14ac:dyDescent="0.2">
      <c r="A91" s="118"/>
      <c r="B91" s="118"/>
      <c r="C91" s="99"/>
      <c r="D91" s="119"/>
      <c r="E91" s="99"/>
      <c r="F91" s="99"/>
      <c r="G91" s="99"/>
      <c r="H91" s="99"/>
      <c r="I91" s="99"/>
      <c r="J91" s="99"/>
      <c r="K91" s="99"/>
      <c r="L91" s="99"/>
      <c r="M91" s="99"/>
      <c r="N91" s="99"/>
      <c r="O91" s="99"/>
      <c r="P91" s="99"/>
      <c r="Q91" s="99"/>
      <c r="R91" s="99"/>
      <c r="S91" s="99"/>
      <c r="T91" s="99"/>
      <c r="U91" s="99"/>
      <c r="V91" s="99"/>
      <c r="W91" s="99"/>
      <c r="X91" s="99"/>
      <c r="Y91" s="99"/>
      <c r="Z91" s="66"/>
    </row>
    <row r="92" spans="1:26" ht="12.75" customHeight="1" x14ac:dyDescent="0.2">
      <c r="A92" s="118"/>
      <c r="B92" s="118"/>
      <c r="C92" s="99"/>
      <c r="D92" s="119"/>
      <c r="E92" s="99"/>
      <c r="F92" s="99"/>
      <c r="G92" s="99"/>
      <c r="H92" s="99"/>
      <c r="I92" s="99"/>
      <c r="J92" s="99"/>
      <c r="K92" s="99"/>
      <c r="L92" s="99"/>
      <c r="M92" s="99"/>
      <c r="N92" s="99"/>
      <c r="O92" s="99"/>
      <c r="P92" s="99"/>
      <c r="Q92" s="99"/>
      <c r="R92" s="99"/>
      <c r="S92" s="99"/>
      <c r="T92" s="99"/>
      <c r="U92" s="99"/>
      <c r="V92" s="99"/>
      <c r="W92" s="99"/>
      <c r="X92" s="99"/>
      <c r="Y92" s="99"/>
      <c r="Z92" s="66"/>
    </row>
    <row r="93" spans="1:26" ht="12.75" customHeight="1" x14ac:dyDescent="0.2">
      <c r="A93" s="118"/>
      <c r="B93" s="118"/>
      <c r="C93" s="99"/>
      <c r="D93" s="119"/>
      <c r="E93" s="99"/>
      <c r="F93" s="99"/>
      <c r="G93" s="99"/>
      <c r="H93" s="99"/>
      <c r="I93" s="99"/>
      <c r="J93" s="99"/>
      <c r="K93" s="99"/>
      <c r="L93" s="99"/>
      <c r="M93" s="99"/>
      <c r="N93" s="99"/>
      <c r="O93" s="99"/>
      <c r="P93" s="99"/>
      <c r="Q93" s="99"/>
      <c r="R93" s="99"/>
      <c r="S93" s="99"/>
      <c r="T93" s="99"/>
      <c r="U93" s="99"/>
      <c r="V93" s="99"/>
      <c r="W93" s="99"/>
      <c r="X93" s="99"/>
      <c r="Y93" s="99"/>
      <c r="Z93" s="66"/>
    </row>
    <row r="94" spans="1:26" ht="12.75" customHeight="1" x14ac:dyDescent="0.2">
      <c r="A94" s="118"/>
      <c r="B94" s="118"/>
      <c r="C94" s="99"/>
      <c r="D94" s="119"/>
      <c r="E94" s="99"/>
      <c r="F94" s="99"/>
      <c r="G94" s="99"/>
      <c r="H94" s="99"/>
      <c r="I94" s="99"/>
      <c r="J94" s="99"/>
      <c r="K94" s="99"/>
      <c r="L94" s="99"/>
      <c r="M94" s="99"/>
      <c r="N94" s="99"/>
      <c r="O94" s="99"/>
      <c r="P94" s="99"/>
      <c r="Q94" s="99"/>
      <c r="R94" s="99"/>
      <c r="S94" s="99"/>
      <c r="T94" s="99"/>
      <c r="U94" s="99"/>
      <c r="V94" s="99"/>
      <c r="W94" s="99"/>
      <c r="X94" s="99"/>
      <c r="Y94" s="99"/>
      <c r="Z94" s="66"/>
    </row>
    <row r="95" spans="1:26" ht="12.75" customHeight="1" x14ac:dyDescent="0.2">
      <c r="A95" s="118"/>
      <c r="B95" s="118"/>
      <c r="C95" s="99"/>
      <c r="D95" s="119"/>
      <c r="E95" s="99"/>
      <c r="F95" s="99"/>
      <c r="G95" s="99"/>
      <c r="H95" s="99"/>
      <c r="I95" s="99"/>
      <c r="J95" s="99"/>
      <c r="K95" s="99"/>
      <c r="L95" s="99"/>
      <c r="M95" s="99"/>
      <c r="N95" s="99"/>
      <c r="O95" s="99"/>
      <c r="P95" s="99"/>
      <c r="Q95" s="99"/>
      <c r="R95" s="99"/>
      <c r="S95" s="99"/>
      <c r="T95" s="99"/>
      <c r="U95" s="99"/>
      <c r="V95" s="99"/>
      <c r="W95" s="99"/>
      <c r="X95" s="99"/>
      <c r="Y95" s="99"/>
      <c r="Z95" s="66"/>
    </row>
    <row r="96" spans="1:26" ht="12.75" customHeight="1" x14ac:dyDescent="0.2">
      <c r="A96" s="118"/>
      <c r="B96" s="118"/>
      <c r="C96" s="99"/>
      <c r="D96" s="119"/>
      <c r="E96" s="99"/>
      <c r="F96" s="99"/>
      <c r="G96" s="99"/>
      <c r="H96" s="99"/>
      <c r="I96" s="99"/>
      <c r="J96" s="99"/>
      <c r="K96" s="99"/>
      <c r="L96" s="99"/>
      <c r="M96" s="99"/>
      <c r="N96" s="99"/>
      <c r="O96" s="99"/>
      <c r="P96" s="99"/>
      <c r="Q96" s="99"/>
      <c r="R96" s="99"/>
      <c r="S96" s="99"/>
      <c r="T96" s="99"/>
      <c r="U96" s="99"/>
      <c r="V96" s="99"/>
      <c r="W96" s="99"/>
      <c r="X96" s="99"/>
      <c r="Y96" s="99"/>
      <c r="Z96" s="66"/>
    </row>
    <row r="97" spans="1:26" ht="12.75" customHeight="1" x14ac:dyDescent="0.2">
      <c r="A97" s="118"/>
      <c r="B97" s="118"/>
      <c r="C97" s="99"/>
      <c r="D97" s="119"/>
      <c r="E97" s="99"/>
      <c r="F97" s="99"/>
      <c r="G97" s="99"/>
      <c r="H97" s="99"/>
      <c r="I97" s="99"/>
      <c r="J97" s="99"/>
      <c r="K97" s="99"/>
      <c r="L97" s="99"/>
      <c r="M97" s="99"/>
      <c r="N97" s="99"/>
      <c r="O97" s="99"/>
      <c r="P97" s="99"/>
      <c r="Q97" s="99"/>
      <c r="R97" s="99"/>
      <c r="S97" s="99"/>
      <c r="T97" s="99"/>
      <c r="U97" s="99"/>
      <c r="V97" s="99"/>
      <c r="W97" s="99"/>
      <c r="X97" s="99"/>
      <c r="Y97" s="99"/>
      <c r="Z97" s="66"/>
    </row>
    <row r="98" spans="1:26" ht="12.75" customHeight="1" x14ac:dyDescent="0.2">
      <c r="A98" s="118"/>
      <c r="B98" s="118"/>
      <c r="C98" s="99"/>
      <c r="D98" s="119"/>
      <c r="E98" s="99"/>
      <c r="F98" s="99"/>
      <c r="G98" s="99"/>
      <c r="H98" s="99"/>
      <c r="I98" s="99"/>
      <c r="J98" s="99"/>
      <c r="K98" s="99"/>
      <c r="L98" s="99"/>
      <c r="M98" s="99"/>
      <c r="N98" s="99"/>
      <c r="O98" s="99"/>
      <c r="P98" s="99"/>
      <c r="Q98" s="99"/>
      <c r="R98" s="99"/>
      <c r="S98" s="99"/>
      <c r="T98" s="99"/>
      <c r="U98" s="99"/>
      <c r="V98" s="99"/>
      <c r="W98" s="99"/>
      <c r="X98" s="99"/>
      <c r="Y98" s="99"/>
      <c r="Z98" s="66"/>
    </row>
    <row r="99" spans="1:26" ht="12.75" customHeight="1" x14ac:dyDescent="0.2">
      <c r="A99" s="118"/>
      <c r="B99" s="118"/>
      <c r="C99" s="99"/>
      <c r="D99" s="119"/>
      <c r="E99" s="99"/>
      <c r="F99" s="99"/>
      <c r="G99" s="99"/>
      <c r="H99" s="99"/>
      <c r="I99" s="99"/>
      <c r="J99" s="99"/>
      <c r="K99" s="99"/>
      <c r="L99" s="99"/>
      <c r="M99" s="99"/>
      <c r="N99" s="99"/>
      <c r="O99" s="99"/>
      <c r="P99" s="99"/>
      <c r="Q99" s="99"/>
      <c r="R99" s="99"/>
      <c r="S99" s="99"/>
      <c r="T99" s="99"/>
      <c r="U99" s="99"/>
      <c r="V99" s="99"/>
      <c r="W99" s="99"/>
      <c r="X99" s="99"/>
      <c r="Y99" s="99"/>
      <c r="Z99" s="66"/>
    </row>
    <row r="100" spans="1:26" ht="12.75" customHeight="1" x14ac:dyDescent="0.2">
      <c r="A100" s="118"/>
      <c r="B100" s="118"/>
      <c r="C100" s="99"/>
      <c r="D100" s="119"/>
      <c r="E100" s="99"/>
      <c r="F100" s="99"/>
      <c r="G100" s="99"/>
      <c r="H100" s="99"/>
      <c r="I100" s="99"/>
      <c r="J100" s="99"/>
      <c r="K100" s="99"/>
      <c r="L100" s="99"/>
      <c r="M100" s="99"/>
      <c r="N100" s="99"/>
      <c r="O100" s="99"/>
      <c r="P100" s="99"/>
      <c r="Q100" s="99"/>
      <c r="R100" s="99"/>
      <c r="S100" s="99"/>
      <c r="T100" s="99"/>
      <c r="U100" s="99"/>
      <c r="V100" s="99"/>
      <c r="W100" s="99"/>
      <c r="X100" s="99"/>
      <c r="Y100" s="99"/>
      <c r="Z100" s="66"/>
    </row>
    <row r="101" spans="1:26" ht="12.75" customHeight="1" x14ac:dyDescent="0.2">
      <c r="A101" s="118"/>
      <c r="B101" s="118"/>
      <c r="C101" s="99"/>
      <c r="D101" s="119"/>
      <c r="E101" s="99"/>
      <c r="F101" s="99"/>
      <c r="G101" s="99"/>
      <c r="H101" s="99"/>
      <c r="I101" s="99"/>
      <c r="J101" s="99"/>
      <c r="K101" s="99"/>
      <c r="L101" s="99"/>
      <c r="M101" s="99"/>
      <c r="N101" s="99"/>
      <c r="O101" s="99"/>
      <c r="P101" s="99"/>
      <c r="Q101" s="99"/>
      <c r="R101" s="99"/>
      <c r="S101" s="99"/>
      <c r="T101" s="99"/>
      <c r="U101" s="99"/>
      <c r="V101" s="99"/>
      <c r="W101" s="99"/>
      <c r="X101" s="99"/>
      <c r="Y101" s="99"/>
      <c r="Z101" s="66"/>
    </row>
    <row r="102" spans="1:26" ht="12.75" customHeight="1" x14ac:dyDescent="0.2">
      <c r="A102" s="118"/>
      <c r="B102" s="118"/>
      <c r="C102" s="99"/>
      <c r="D102" s="119"/>
      <c r="E102" s="99"/>
      <c r="F102" s="99"/>
      <c r="G102" s="99"/>
      <c r="H102" s="99"/>
      <c r="I102" s="99"/>
      <c r="J102" s="99"/>
      <c r="K102" s="99"/>
      <c r="L102" s="99"/>
      <c r="M102" s="99"/>
      <c r="N102" s="99"/>
      <c r="O102" s="99"/>
      <c r="P102" s="99"/>
      <c r="Q102" s="99"/>
      <c r="R102" s="99"/>
      <c r="S102" s="99"/>
      <c r="T102" s="99"/>
      <c r="U102" s="99"/>
      <c r="V102" s="99"/>
      <c r="W102" s="99"/>
      <c r="X102" s="99"/>
      <c r="Y102" s="99"/>
      <c r="Z102" s="66"/>
    </row>
    <row r="103" spans="1:26" ht="12.75" customHeight="1" x14ac:dyDescent="0.2">
      <c r="A103" s="118"/>
      <c r="B103" s="118"/>
      <c r="C103" s="99"/>
      <c r="D103" s="119"/>
      <c r="E103" s="99"/>
      <c r="F103" s="99"/>
      <c r="G103" s="99"/>
      <c r="H103" s="99"/>
      <c r="I103" s="99"/>
      <c r="J103" s="99"/>
      <c r="K103" s="99"/>
      <c r="L103" s="99"/>
      <c r="M103" s="99"/>
      <c r="N103" s="99"/>
      <c r="O103" s="99"/>
      <c r="P103" s="99"/>
      <c r="Q103" s="99"/>
      <c r="R103" s="99"/>
      <c r="S103" s="99"/>
      <c r="T103" s="99"/>
      <c r="U103" s="99"/>
      <c r="V103" s="99"/>
      <c r="W103" s="99"/>
      <c r="X103" s="99"/>
      <c r="Y103" s="99"/>
      <c r="Z103" s="66"/>
    </row>
    <row r="104" spans="1:26" ht="12.75" customHeight="1" x14ac:dyDescent="0.2">
      <c r="A104" s="118"/>
      <c r="B104" s="118"/>
      <c r="C104" s="99"/>
      <c r="D104" s="119"/>
      <c r="E104" s="99"/>
      <c r="F104" s="99"/>
      <c r="G104" s="99"/>
      <c r="H104" s="99"/>
      <c r="I104" s="99"/>
      <c r="J104" s="99"/>
      <c r="K104" s="99"/>
      <c r="L104" s="99"/>
      <c r="M104" s="99"/>
      <c r="N104" s="99"/>
      <c r="O104" s="99"/>
      <c r="P104" s="99"/>
      <c r="Q104" s="99"/>
      <c r="R104" s="99"/>
      <c r="S104" s="99"/>
      <c r="T104" s="99"/>
      <c r="U104" s="99"/>
      <c r="V104" s="99"/>
      <c r="W104" s="99"/>
      <c r="X104" s="99"/>
      <c r="Y104" s="99"/>
      <c r="Z104" s="66"/>
    </row>
    <row r="105" spans="1:26" ht="12.75" customHeight="1" x14ac:dyDescent="0.2">
      <c r="A105" s="118"/>
      <c r="B105" s="118"/>
      <c r="C105" s="99"/>
      <c r="D105" s="119"/>
      <c r="E105" s="99"/>
      <c r="F105" s="99"/>
      <c r="G105" s="99"/>
      <c r="H105" s="99"/>
      <c r="I105" s="99"/>
      <c r="J105" s="99"/>
      <c r="K105" s="99"/>
      <c r="L105" s="99"/>
      <c r="M105" s="99"/>
      <c r="N105" s="99"/>
      <c r="O105" s="99"/>
      <c r="P105" s="99"/>
      <c r="Q105" s="99"/>
      <c r="R105" s="99"/>
      <c r="S105" s="99"/>
      <c r="T105" s="99"/>
      <c r="U105" s="99"/>
      <c r="V105" s="99"/>
      <c r="W105" s="99"/>
      <c r="X105" s="99"/>
      <c r="Y105" s="99"/>
      <c r="Z105" s="66"/>
    </row>
    <row r="106" spans="1:26" ht="12.75" customHeight="1" x14ac:dyDescent="0.2">
      <c r="A106" s="118"/>
      <c r="B106" s="118"/>
      <c r="C106" s="99"/>
      <c r="D106" s="119"/>
      <c r="E106" s="99"/>
      <c r="F106" s="99"/>
      <c r="G106" s="99"/>
      <c r="H106" s="99"/>
      <c r="I106" s="99"/>
      <c r="J106" s="99"/>
      <c r="K106" s="99"/>
      <c r="L106" s="99"/>
      <c r="M106" s="99"/>
      <c r="N106" s="99"/>
      <c r="O106" s="99"/>
      <c r="P106" s="99"/>
      <c r="Q106" s="99"/>
      <c r="R106" s="99"/>
      <c r="S106" s="99"/>
      <c r="T106" s="99"/>
      <c r="U106" s="99"/>
      <c r="V106" s="99"/>
      <c r="W106" s="99"/>
      <c r="X106" s="99"/>
      <c r="Y106" s="99"/>
      <c r="Z106" s="66"/>
    </row>
    <row r="107" spans="1:26" ht="12.75" customHeight="1" x14ac:dyDescent="0.2">
      <c r="A107" s="118"/>
      <c r="B107" s="118"/>
      <c r="C107" s="99"/>
      <c r="D107" s="119"/>
      <c r="E107" s="99"/>
      <c r="F107" s="99"/>
      <c r="G107" s="99"/>
      <c r="H107" s="99"/>
      <c r="I107" s="99"/>
      <c r="J107" s="99"/>
      <c r="K107" s="99"/>
      <c r="L107" s="99"/>
      <c r="M107" s="99"/>
      <c r="N107" s="99"/>
      <c r="O107" s="99"/>
      <c r="P107" s="99"/>
      <c r="Q107" s="99"/>
      <c r="R107" s="99"/>
      <c r="S107" s="99"/>
      <c r="T107" s="99"/>
      <c r="U107" s="99"/>
      <c r="V107" s="99"/>
      <c r="W107" s="99"/>
      <c r="X107" s="99"/>
      <c r="Y107" s="99"/>
      <c r="Z107" s="66"/>
    </row>
    <row r="108" spans="1:26" ht="12.75" customHeight="1" x14ac:dyDescent="0.2">
      <c r="A108" s="118"/>
      <c r="B108" s="118"/>
      <c r="C108" s="99"/>
      <c r="D108" s="119"/>
      <c r="E108" s="99"/>
      <c r="F108" s="99"/>
      <c r="G108" s="99"/>
      <c r="H108" s="99"/>
      <c r="I108" s="99"/>
      <c r="J108" s="99"/>
      <c r="K108" s="99"/>
      <c r="L108" s="99"/>
      <c r="M108" s="99"/>
      <c r="N108" s="99"/>
      <c r="O108" s="99"/>
      <c r="P108" s="99"/>
      <c r="Q108" s="99"/>
      <c r="R108" s="99"/>
      <c r="S108" s="99"/>
      <c r="T108" s="99"/>
      <c r="U108" s="99"/>
      <c r="V108" s="99"/>
      <c r="W108" s="99"/>
      <c r="X108" s="99"/>
      <c r="Y108" s="99"/>
      <c r="Z108" s="66"/>
    </row>
    <row r="109" spans="1:26" ht="12.75" customHeight="1" x14ac:dyDescent="0.2">
      <c r="A109" s="118"/>
      <c r="B109" s="118"/>
      <c r="C109" s="99"/>
      <c r="D109" s="119"/>
      <c r="E109" s="99"/>
      <c r="F109" s="99"/>
      <c r="G109" s="99"/>
      <c r="H109" s="99"/>
      <c r="I109" s="99"/>
      <c r="J109" s="99"/>
      <c r="K109" s="99"/>
      <c r="L109" s="99"/>
      <c r="M109" s="99"/>
      <c r="N109" s="99"/>
      <c r="O109" s="99"/>
      <c r="P109" s="99"/>
      <c r="Q109" s="99"/>
      <c r="R109" s="99"/>
      <c r="S109" s="99"/>
      <c r="T109" s="99"/>
      <c r="U109" s="99"/>
      <c r="V109" s="99"/>
      <c r="W109" s="99"/>
      <c r="X109" s="99"/>
      <c r="Y109" s="99"/>
      <c r="Z109" s="66"/>
    </row>
    <row r="110" spans="1:26" ht="12.75" customHeight="1" x14ac:dyDescent="0.2">
      <c r="A110" s="118"/>
      <c r="B110" s="118"/>
      <c r="C110" s="99"/>
      <c r="D110" s="119"/>
      <c r="E110" s="99"/>
      <c r="F110" s="99"/>
      <c r="G110" s="99"/>
      <c r="H110" s="99"/>
      <c r="I110" s="99"/>
      <c r="J110" s="99"/>
      <c r="K110" s="99"/>
      <c r="L110" s="99"/>
      <c r="M110" s="99"/>
      <c r="N110" s="99"/>
      <c r="O110" s="99"/>
      <c r="P110" s="99"/>
      <c r="Q110" s="99"/>
      <c r="R110" s="99"/>
      <c r="S110" s="99"/>
      <c r="T110" s="99"/>
      <c r="U110" s="99"/>
      <c r="V110" s="99"/>
      <c r="W110" s="99"/>
      <c r="X110" s="99"/>
      <c r="Y110" s="99"/>
      <c r="Z110" s="66"/>
    </row>
    <row r="111" spans="1:26" ht="12.75" customHeight="1" x14ac:dyDescent="0.2">
      <c r="A111" s="118"/>
      <c r="B111" s="118"/>
      <c r="C111" s="99"/>
      <c r="D111" s="119"/>
      <c r="E111" s="99"/>
      <c r="F111" s="99"/>
      <c r="G111" s="99"/>
      <c r="H111" s="99"/>
      <c r="I111" s="99"/>
      <c r="J111" s="99"/>
      <c r="K111" s="99"/>
      <c r="L111" s="99"/>
      <c r="M111" s="99"/>
      <c r="N111" s="99"/>
      <c r="O111" s="99"/>
      <c r="P111" s="99"/>
      <c r="Q111" s="99"/>
      <c r="R111" s="99"/>
      <c r="S111" s="99"/>
      <c r="T111" s="99"/>
      <c r="U111" s="99"/>
      <c r="V111" s="99"/>
      <c r="W111" s="99"/>
      <c r="X111" s="99"/>
      <c r="Y111" s="99"/>
      <c r="Z111" s="66"/>
    </row>
    <row r="112" spans="1:26" ht="12.75" customHeight="1" x14ac:dyDescent="0.2">
      <c r="A112" s="118"/>
      <c r="B112" s="118"/>
      <c r="C112" s="99"/>
      <c r="D112" s="119"/>
      <c r="E112" s="99"/>
      <c r="F112" s="99"/>
      <c r="G112" s="99"/>
      <c r="H112" s="99"/>
      <c r="I112" s="99"/>
      <c r="J112" s="99"/>
      <c r="K112" s="99"/>
      <c r="L112" s="99"/>
      <c r="M112" s="99"/>
      <c r="N112" s="99"/>
      <c r="O112" s="99"/>
      <c r="P112" s="99"/>
      <c r="Q112" s="99"/>
      <c r="R112" s="99"/>
      <c r="S112" s="99"/>
      <c r="T112" s="99"/>
      <c r="U112" s="99"/>
      <c r="V112" s="99"/>
      <c r="W112" s="99"/>
      <c r="X112" s="99"/>
      <c r="Y112" s="99"/>
      <c r="Z112" s="66"/>
    </row>
    <row r="113" spans="1:26" ht="12.75" customHeight="1" x14ac:dyDescent="0.2">
      <c r="A113" s="118"/>
      <c r="B113" s="118"/>
      <c r="C113" s="99"/>
      <c r="D113" s="119"/>
      <c r="E113" s="99"/>
      <c r="F113" s="99"/>
      <c r="G113" s="99"/>
      <c r="H113" s="99"/>
      <c r="I113" s="99"/>
      <c r="J113" s="99"/>
      <c r="K113" s="99"/>
      <c r="L113" s="99"/>
      <c r="M113" s="99"/>
      <c r="N113" s="99"/>
      <c r="O113" s="99"/>
      <c r="P113" s="99"/>
      <c r="Q113" s="99"/>
      <c r="R113" s="99"/>
      <c r="S113" s="99"/>
      <c r="T113" s="99"/>
      <c r="U113" s="99"/>
      <c r="V113" s="99"/>
      <c r="W113" s="99"/>
      <c r="X113" s="99"/>
      <c r="Y113" s="99"/>
      <c r="Z113" s="66"/>
    </row>
    <row r="114" spans="1:26" ht="12.75" customHeight="1" x14ac:dyDescent="0.2">
      <c r="A114" s="118"/>
      <c r="B114" s="118"/>
      <c r="C114" s="99"/>
      <c r="D114" s="119"/>
      <c r="E114" s="99"/>
      <c r="F114" s="99"/>
      <c r="G114" s="99"/>
      <c r="H114" s="99"/>
      <c r="I114" s="99"/>
      <c r="J114" s="99"/>
      <c r="K114" s="99"/>
      <c r="L114" s="99"/>
      <c r="M114" s="99"/>
      <c r="N114" s="99"/>
      <c r="O114" s="99"/>
      <c r="P114" s="99"/>
      <c r="Q114" s="99"/>
      <c r="R114" s="99"/>
      <c r="S114" s="99"/>
      <c r="T114" s="99"/>
      <c r="U114" s="99"/>
      <c r="V114" s="99"/>
      <c r="W114" s="99"/>
      <c r="X114" s="99"/>
      <c r="Y114" s="99"/>
      <c r="Z114" s="66"/>
    </row>
    <row r="115" spans="1:26" ht="12.75" customHeight="1" x14ac:dyDescent="0.2">
      <c r="A115" s="118"/>
      <c r="B115" s="118"/>
      <c r="C115" s="99"/>
      <c r="D115" s="119"/>
      <c r="E115" s="99"/>
      <c r="F115" s="99"/>
      <c r="G115" s="99"/>
      <c r="H115" s="99"/>
      <c r="I115" s="99"/>
      <c r="J115" s="99"/>
      <c r="K115" s="99"/>
      <c r="L115" s="99"/>
      <c r="M115" s="99"/>
      <c r="N115" s="99"/>
      <c r="O115" s="99"/>
      <c r="P115" s="99"/>
      <c r="Q115" s="99"/>
      <c r="R115" s="99"/>
      <c r="S115" s="99"/>
      <c r="T115" s="99"/>
      <c r="U115" s="99"/>
      <c r="V115" s="99"/>
      <c r="W115" s="99"/>
      <c r="X115" s="99"/>
      <c r="Y115" s="99"/>
      <c r="Z115" s="66"/>
    </row>
    <row r="116" spans="1:26" ht="12.75" customHeight="1" x14ac:dyDescent="0.2">
      <c r="A116" s="118"/>
      <c r="B116" s="118"/>
      <c r="C116" s="99"/>
      <c r="D116" s="119"/>
      <c r="E116" s="99"/>
      <c r="F116" s="99"/>
      <c r="G116" s="99"/>
      <c r="H116" s="99"/>
      <c r="I116" s="99"/>
      <c r="J116" s="99"/>
      <c r="K116" s="99"/>
      <c r="L116" s="99"/>
      <c r="M116" s="99"/>
      <c r="N116" s="99"/>
      <c r="O116" s="99"/>
      <c r="P116" s="99"/>
      <c r="Q116" s="99"/>
      <c r="R116" s="99"/>
      <c r="S116" s="99"/>
      <c r="T116" s="99"/>
      <c r="U116" s="99"/>
      <c r="V116" s="99"/>
      <c r="W116" s="99"/>
      <c r="X116" s="99"/>
      <c r="Y116" s="99"/>
      <c r="Z116" s="66"/>
    </row>
    <row r="117" spans="1:26" ht="12.75" customHeight="1" x14ac:dyDescent="0.2">
      <c r="A117" s="118"/>
      <c r="B117" s="118"/>
      <c r="C117" s="99"/>
      <c r="D117" s="119"/>
      <c r="E117" s="99"/>
      <c r="F117" s="99"/>
      <c r="G117" s="99"/>
      <c r="H117" s="99"/>
      <c r="I117" s="99"/>
      <c r="J117" s="99"/>
      <c r="K117" s="99"/>
      <c r="L117" s="99"/>
      <c r="M117" s="99"/>
      <c r="N117" s="99"/>
      <c r="O117" s="99"/>
      <c r="P117" s="99"/>
      <c r="Q117" s="99"/>
      <c r="R117" s="99"/>
      <c r="S117" s="99"/>
      <c r="T117" s="99"/>
      <c r="U117" s="99"/>
      <c r="V117" s="99"/>
      <c r="W117" s="99"/>
      <c r="X117" s="99"/>
      <c r="Y117" s="99"/>
      <c r="Z117" s="66"/>
    </row>
    <row r="118" spans="1:26" ht="12.75" customHeight="1" x14ac:dyDescent="0.2">
      <c r="A118" s="118"/>
      <c r="B118" s="118"/>
      <c r="C118" s="99"/>
      <c r="D118" s="119"/>
      <c r="E118" s="99"/>
      <c r="F118" s="99"/>
      <c r="G118" s="99"/>
      <c r="H118" s="99"/>
      <c r="I118" s="99"/>
      <c r="J118" s="99"/>
      <c r="K118" s="99"/>
      <c r="L118" s="99"/>
      <c r="M118" s="99"/>
      <c r="N118" s="99"/>
      <c r="O118" s="99"/>
      <c r="P118" s="99"/>
      <c r="Q118" s="99"/>
      <c r="R118" s="99"/>
      <c r="S118" s="99"/>
      <c r="T118" s="99"/>
      <c r="U118" s="99"/>
      <c r="V118" s="99"/>
      <c r="W118" s="99"/>
      <c r="X118" s="99"/>
      <c r="Y118" s="99"/>
      <c r="Z118" s="66"/>
    </row>
    <row r="119" spans="1:26" ht="12.75" customHeight="1" x14ac:dyDescent="0.2">
      <c r="A119" s="118"/>
      <c r="B119" s="118"/>
      <c r="C119" s="99"/>
      <c r="D119" s="119"/>
      <c r="E119" s="99"/>
      <c r="F119" s="99"/>
      <c r="G119" s="99"/>
      <c r="H119" s="99"/>
      <c r="I119" s="99"/>
      <c r="J119" s="99"/>
      <c r="K119" s="99"/>
      <c r="L119" s="99"/>
      <c r="M119" s="99"/>
      <c r="N119" s="99"/>
      <c r="O119" s="99"/>
      <c r="P119" s="99"/>
      <c r="Q119" s="99"/>
      <c r="R119" s="99"/>
      <c r="S119" s="99"/>
      <c r="T119" s="99"/>
      <c r="U119" s="99"/>
      <c r="V119" s="99"/>
      <c r="W119" s="99"/>
      <c r="X119" s="99"/>
      <c r="Y119" s="99"/>
      <c r="Z119" s="66"/>
    </row>
    <row r="120" spans="1:26" ht="12.75" customHeight="1" x14ac:dyDescent="0.2">
      <c r="A120" s="118"/>
      <c r="B120" s="118"/>
      <c r="C120" s="99"/>
      <c r="D120" s="119"/>
      <c r="E120" s="99"/>
      <c r="F120" s="99"/>
      <c r="G120" s="99"/>
      <c r="H120" s="99"/>
      <c r="I120" s="99"/>
      <c r="J120" s="99"/>
      <c r="K120" s="99"/>
      <c r="L120" s="99"/>
      <c r="M120" s="99"/>
      <c r="N120" s="99"/>
      <c r="O120" s="99"/>
      <c r="P120" s="99"/>
      <c r="Q120" s="99"/>
      <c r="R120" s="99"/>
      <c r="S120" s="99"/>
      <c r="T120" s="99"/>
      <c r="U120" s="99"/>
      <c r="V120" s="99"/>
      <c r="W120" s="99"/>
      <c r="X120" s="99"/>
      <c r="Y120" s="99"/>
      <c r="Z120" s="66"/>
    </row>
    <row r="121" spans="1:26" ht="12.75" customHeight="1" x14ac:dyDescent="0.2">
      <c r="A121" s="118"/>
      <c r="B121" s="118"/>
      <c r="C121" s="99"/>
      <c r="D121" s="119"/>
      <c r="E121" s="99"/>
      <c r="F121" s="99"/>
      <c r="G121" s="99"/>
      <c r="H121" s="99"/>
      <c r="I121" s="99"/>
      <c r="J121" s="99"/>
      <c r="K121" s="99"/>
      <c r="L121" s="99"/>
      <c r="M121" s="99"/>
      <c r="N121" s="99"/>
      <c r="O121" s="99"/>
      <c r="P121" s="99"/>
      <c r="Q121" s="99"/>
      <c r="R121" s="99"/>
      <c r="S121" s="99"/>
      <c r="T121" s="99"/>
      <c r="U121" s="99"/>
      <c r="V121" s="99"/>
      <c r="W121" s="99"/>
      <c r="X121" s="99"/>
      <c r="Y121" s="99"/>
      <c r="Z121" s="66"/>
    </row>
    <row r="122" spans="1:26" ht="12.75" customHeight="1" x14ac:dyDescent="0.2">
      <c r="A122" s="118"/>
      <c r="B122" s="118"/>
      <c r="C122" s="99"/>
      <c r="D122" s="119"/>
      <c r="E122" s="99"/>
      <c r="F122" s="99"/>
      <c r="G122" s="99"/>
      <c r="H122" s="99"/>
      <c r="I122" s="99"/>
      <c r="J122" s="99"/>
      <c r="K122" s="99"/>
      <c r="L122" s="99"/>
      <c r="M122" s="99"/>
      <c r="N122" s="99"/>
      <c r="O122" s="99"/>
      <c r="P122" s="99"/>
      <c r="Q122" s="99"/>
      <c r="R122" s="99"/>
      <c r="S122" s="99"/>
      <c r="T122" s="99"/>
      <c r="U122" s="99"/>
      <c r="V122" s="99"/>
      <c r="W122" s="99"/>
      <c r="X122" s="99"/>
      <c r="Y122" s="99"/>
      <c r="Z122" s="66"/>
    </row>
    <row r="123" spans="1:26" ht="12.75" customHeight="1" x14ac:dyDescent="0.2">
      <c r="A123" s="118"/>
      <c r="B123" s="118"/>
      <c r="C123" s="99"/>
      <c r="D123" s="119"/>
      <c r="E123" s="99"/>
      <c r="F123" s="99"/>
      <c r="G123" s="99"/>
      <c r="H123" s="99"/>
      <c r="I123" s="99"/>
      <c r="J123" s="99"/>
      <c r="K123" s="99"/>
      <c r="L123" s="99"/>
      <c r="M123" s="99"/>
      <c r="N123" s="99"/>
      <c r="O123" s="99"/>
      <c r="P123" s="99"/>
      <c r="Q123" s="99"/>
      <c r="R123" s="99"/>
      <c r="S123" s="99"/>
      <c r="T123" s="99"/>
      <c r="U123" s="99"/>
      <c r="V123" s="99"/>
      <c r="W123" s="99"/>
      <c r="X123" s="99"/>
      <c r="Y123" s="99"/>
      <c r="Z123" s="66"/>
    </row>
    <row r="124" spans="1:26" ht="12.75" customHeight="1" x14ac:dyDescent="0.2">
      <c r="A124" s="118"/>
      <c r="B124" s="118"/>
      <c r="C124" s="99"/>
      <c r="D124" s="119"/>
      <c r="E124" s="99"/>
      <c r="F124" s="99"/>
      <c r="G124" s="99"/>
      <c r="H124" s="99"/>
      <c r="I124" s="99"/>
      <c r="J124" s="99"/>
      <c r="K124" s="99"/>
      <c r="L124" s="99"/>
      <c r="M124" s="99"/>
      <c r="N124" s="99"/>
      <c r="O124" s="99"/>
      <c r="P124" s="99"/>
      <c r="Q124" s="99"/>
      <c r="R124" s="99"/>
      <c r="S124" s="99"/>
      <c r="T124" s="99"/>
      <c r="U124" s="99"/>
      <c r="V124" s="99"/>
      <c r="W124" s="99"/>
      <c r="X124" s="99"/>
      <c r="Y124" s="99"/>
      <c r="Z124" s="66"/>
    </row>
    <row r="125" spans="1:26" ht="12.75" customHeight="1" x14ac:dyDescent="0.2">
      <c r="A125" s="118"/>
      <c r="B125" s="118"/>
      <c r="C125" s="99"/>
      <c r="D125" s="119"/>
      <c r="E125" s="99"/>
      <c r="F125" s="99"/>
      <c r="G125" s="99"/>
      <c r="H125" s="99"/>
      <c r="I125" s="99"/>
      <c r="J125" s="99"/>
      <c r="K125" s="99"/>
      <c r="L125" s="99"/>
      <c r="M125" s="99"/>
      <c r="N125" s="99"/>
      <c r="O125" s="99"/>
      <c r="P125" s="99"/>
      <c r="Q125" s="99"/>
      <c r="R125" s="99"/>
      <c r="S125" s="99"/>
      <c r="T125" s="99"/>
      <c r="U125" s="99"/>
      <c r="V125" s="99"/>
      <c r="W125" s="99"/>
      <c r="X125" s="99"/>
      <c r="Y125" s="99"/>
      <c r="Z125" s="66"/>
    </row>
    <row r="126" spans="1:26" ht="12.75" customHeight="1" x14ac:dyDescent="0.2">
      <c r="A126" s="118"/>
      <c r="B126" s="118"/>
      <c r="C126" s="99"/>
      <c r="D126" s="119"/>
      <c r="E126" s="99"/>
      <c r="F126" s="99"/>
      <c r="G126" s="99"/>
      <c r="H126" s="99"/>
      <c r="I126" s="99"/>
      <c r="J126" s="99"/>
      <c r="K126" s="99"/>
      <c r="L126" s="99"/>
      <c r="M126" s="99"/>
      <c r="N126" s="99"/>
      <c r="O126" s="99"/>
      <c r="P126" s="99"/>
      <c r="Q126" s="99"/>
      <c r="R126" s="99"/>
      <c r="S126" s="99"/>
      <c r="T126" s="99"/>
      <c r="U126" s="99"/>
      <c r="V126" s="99"/>
      <c r="W126" s="99"/>
      <c r="X126" s="99"/>
      <c r="Y126" s="99"/>
      <c r="Z126" s="66"/>
    </row>
    <row r="127" spans="1:26" ht="12.75" customHeight="1" x14ac:dyDescent="0.2">
      <c r="A127" s="118"/>
      <c r="B127" s="118"/>
      <c r="C127" s="99"/>
      <c r="D127" s="119"/>
      <c r="E127" s="99"/>
      <c r="F127" s="99"/>
      <c r="G127" s="99"/>
      <c r="H127" s="99"/>
      <c r="I127" s="99"/>
      <c r="J127" s="99"/>
      <c r="K127" s="99"/>
      <c r="L127" s="99"/>
      <c r="M127" s="99"/>
      <c r="N127" s="99"/>
      <c r="O127" s="99"/>
      <c r="P127" s="99"/>
      <c r="Q127" s="99"/>
      <c r="R127" s="99"/>
      <c r="S127" s="99"/>
      <c r="T127" s="99"/>
      <c r="U127" s="99"/>
      <c r="V127" s="99"/>
      <c r="W127" s="99"/>
      <c r="X127" s="99"/>
      <c r="Y127" s="99"/>
      <c r="Z127" s="66"/>
    </row>
    <row r="128" spans="1:26" ht="12.75" customHeight="1" x14ac:dyDescent="0.2">
      <c r="A128" s="118"/>
      <c r="B128" s="118"/>
      <c r="C128" s="99"/>
      <c r="D128" s="119"/>
      <c r="E128" s="99"/>
      <c r="F128" s="99"/>
      <c r="G128" s="99"/>
      <c r="H128" s="99"/>
      <c r="I128" s="99"/>
      <c r="J128" s="99"/>
      <c r="K128" s="99"/>
      <c r="L128" s="99"/>
      <c r="M128" s="99"/>
      <c r="N128" s="99"/>
      <c r="O128" s="99"/>
      <c r="P128" s="99"/>
      <c r="Q128" s="99"/>
      <c r="R128" s="99"/>
      <c r="S128" s="99"/>
      <c r="T128" s="99"/>
      <c r="U128" s="99"/>
      <c r="V128" s="99"/>
      <c r="W128" s="99"/>
      <c r="X128" s="99"/>
      <c r="Y128" s="99"/>
      <c r="Z128" s="66"/>
    </row>
    <row r="129" spans="1:26" ht="12.75" customHeight="1" x14ac:dyDescent="0.2">
      <c r="A129" s="118"/>
      <c r="B129" s="118"/>
      <c r="C129" s="99"/>
      <c r="D129" s="119"/>
      <c r="E129" s="99"/>
      <c r="F129" s="99"/>
      <c r="G129" s="99"/>
      <c r="H129" s="99"/>
      <c r="I129" s="99"/>
      <c r="J129" s="99"/>
      <c r="K129" s="99"/>
      <c r="L129" s="99"/>
      <c r="M129" s="99"/>
      <c r="N129" s="99"/>
      <c r="O129" s="99"/>
      <c r="P129" s="99"/>
      <c r="Q129" s="99"/>
      <c r="R129" s="99"/>
      <c r="S129" s="99"/>
      <c r="T129" s="99"/>
      <c r="U129" s="99"/>
      <c r="V129" s="99"/>
      <c r="W129" s="99"/>
      <c r="X129" s="99"/>
      <c r="Y129" s="99"/>
      <c r="Z129" s="66"/>
    </row>
    <row r="130" spans="1:26" ht="12.75" customHeight="1" x14ac:dyDescent="0.2">
      <c r="A130" s="118"/>
      <c r="B130" s="118"/>
      <c r="C130" s="99"/>
      <c r="D130" s="119"/>
      <c r="E130" s="99"/>
      <c r="F130" s="99"/>
      <c r="G130" s="99"/>
      <c r="H130" s="99"/>
      <c r="I130" s="99"/>
      <c r="J130" s="99"/>
      <c r="K130" s="99"/>
      <c r="L130" s="99"/>
      <c r="M130" s="99"/>
      <c r="N130" s="99"/>
      <c r="O130" s="99"/>
      <c r="P130" s="99"/>
      <c r="Q130" s="99"/>
      <c r="R130" s="99"/>
      <c r="S130" s="99"/>
      <c r="T130" s="99"/>
      <c r="U130" s="99"/>
      <c r="V130" s="99"/>
      <c r="W130" s="99"/>
      <c r="X130" s="99"/>
      <c r="Y130" s="99"/>
      <c r="Z130" s="66"/>
    </row>
    <row r="131" spans="1:26" ht="12.75" customHeight="1" x14ac:dyDescent="0.2">
      <c r="A131" s="118"/>
      <c r="B131" s="118"/>
      <c r="C131" s="99"/>
      <c r="D131" s="119"/>
      <c r="E131" s="99"/>
      <c r="F131" s="99"/>
      <c r="G131" s="99"/>
      <c r="H131" s="99"/>
      <c r="I131" s="99"/>
      <c r="J131" s="99"/>
      <c r="K131" s="99"/>
      <c r="L131" s="99"/>
      <c r="M131" s="99"/>
      <c r="N131" s="99"/>
      <c r="O131" s="99"/>
      <c r="P131" s="99"/>
      <c r="Q131" s="99"/>
      <c r="R131" s="99"/>
      <c r="S131" s="99"/>
      <c r="T131" s="99"/>
      <c r="U131" s="99"/>
      <c r="V131" s="99"/>
      <c r="W131" s="99"/>
      <c r="X131" s="99"/>
      <c r="Y131" s="99"/>
      <c r="Z131" s="66"/>
    </row>
    <row r="132" spans="1:26" ht="12.75" customHeight="1" x14ac:dyDescent="0.2">
      <c r="A132" s="118"/>
      <c r="B132" s="118"/>
      <c r="C132" s="99"/>
      <c r="D132" s="119"/>
      <c r="E132" s="99"/>
      <c r="F132" s="99"/>
      <c r="G132" s="99"/>
      <c r="H132" s="99"/>
      <c r="I132" s="99"/>
      <c r="J132" s="99"/>
      <c r="K132" s="99"/>
      <c r="L132" s="99"/>
      <c r="M132" s="99"/>
      <c r="N132" s="99"/>
      <c r="O132" s="99"/>
      <c r="P132" s="99"/>
      <c r="Q132" s="99"/>
      <c r="R132" s="99"/>
      <c r="S132" s="99"/>
      <c r="T132" s="99"/>
      <c r="U132" s="99"/>
      <c r="V132" s="99"/>
      <c r="W132" s="99"/>
      <c r="X132" s="99"/>
      <c r="Y132" s="99"/>
      <c r="Z132" s="66"/>
    </row>
    <row r="133" spans="1:26" ht="12.75" customHeight="1" x14ac:dyDescent="0.2">
      <c r="A133" s="118"/>
      <c r="B133" s="118"/>
      <c r="C133" s="99"/>
      <c r="D133" s="119"/>
      <c r="E133" s="99"/>
      <c r="F133" s="99"/>
      <c r="G133" s="99"/>
      <c r="H133" s="99"/>
      <c r="I133" s="99"/>
      <c r="J133" s="99"/>
      <c r="K133" s="99"/>
      <c r="L133" s="99"/>
      <c r="M133" s="99"/>
      <c r="N133" s="99"/>
      <c r="O133" s="99"/>
      <c r="P133" s="99"/>
      <c r="Q133" s="99"/>
      <c r="R133" s="99"/>
      <c r="S133" s="99"/>
      <c r="T133" s="99"/>
      <c r="U133" s="99"/>
      <c r="V133" s="99"/>
      <c r="W133" s="99"/>
      <c r="X133" s="99"/>
      <c r="Y133" s="99"/>
      <c r="Z133" s="66"/>
    </row>
    <row r="134" spans="1:26" ht="12.75" customHeight="1" x14ac:dyDescent="0.2">
      <c r="A134" s="118"/>
      <c r="B134" s="118"/>
      <c r="C134" s="99"/>
      <c r="D134" s="119"/>
      <c r="E134" s="99"/>
      <c r="F134" s="99"/>
      <c r="G134" s="99"/>
      <c r="H134" s="99"/>
      <c r="I134" s="99"/>
      <c r="J134" s="99"/>
      <c r="K134" s="99"/>
      <c r="L134" s="99"/>
      <c r="M134" s="99"/>
      <c r="N134" s="99"/>
      <c r="O134" s="99"/>
      <c r="P134" s="99"/>
      <c r="Q134" s="99"/>
      <c r="R134" s="99"/>
      <c r="S134" s="99"/>
      <c r="T134" s="99"/>
      <c r="U134" s="99"/>
      <c r="V134" s="99"/>
      <c r="W134" s="99"/>
      <c r="X134" s="99"/>
      <c r="Y134" s="99"/>
      <c r="Z134" s="66"/>
    </row>
    <row r="135" spans="1:26" ht="12.75" customHeight="1" x14ac:dyDescent="0.2">
      <c r="A135" s="118"/>
      <c r="B135" s="118"/>
      <c r="C135" s="99"/>
      <c r="D135" s="119"/>
      <c r="E135" s="99"/>
      <c r="F135" s="99"/>
      <c r="G135" s="99"/>
      <c r="H135" s="99"/>
      <c r="I135" s="99"/>
      <c r="J135" s="99"/>
      <c r="K135" s="99"/>
      <c r="L135" s="99"/>
      <c r="M135" s="99"/>
      <c r="N135" s="99"/>
      <c r="O135" s="99"/>
      <c r="P135" s="99"/>
      <c r="Q135" s="99"/>
      <c r="R135" s="99"/>
      <c r="S135" s="99"/>
      <c r="T135" s="99"/>
      <c r="U135" s="99"/>
      <c r="V135" s="99"/>
      <c r="W135" s="99"/>
      <c r="X135" s="99"/>
      <c r="Y135" s="99"/>
      <c r="Z135" s="66"/>
    </row>
    <row r="136" spans="1:26" ht="12.75" customHeight="1" x14ac:dyDescent="0.2">
      <c r="A136" s="118"/>
      <c r="B136" s="118"/>
      <c r="C136" s="99"/>
      <c r="D136" s="119"/>
      <c r="E136" s="99"/>
      <c r="F136" s="99"/>
      <c r="G136" s="99"/>
      <c r="H136" s="99"/>
      <c r="I136" s="99"/>
      <c r="J136" s="99"/>
      <c r="K136" s="99"/>
      <c r="L136" s="99"/>
      <c r="M136" s="99"/>
      <c r="N136" s="99"/>
      <c r="O136" s="99"/>
      <c r="P136" s="99"/>
      <c r="Q136" s="99"/>
      <c r="R136" s="99"/>
      <c r="S136" s="99"/>
      <c r="T136" s="99"/>
      <c r="U136" s="99"/>
      <c r="V136" s="99"/>
      <c r="W136" s="99"/>
      <c r="X136" s="99"/>
      <c r="Y136" s="99"/>
      <c r="Z136" s="66"/>
    </row>
    <row r="137" spans="1:26" ht="12.75" customHeight="1" x14ac:dyDescent="0.2">
      <c r="A137" s="118"/>
      <c r="B137" s="118"/>
      <c r="C137" s="99"/>
      <c r="D137" s="119"/>
      <c r="E137" s="99"/>
      <c r="F137" s="99"/>
      <c r="G137" s="99"/>
      <c r="H137" s="99"/>
      <c r="I137" s="99"/>
      <c r="J137" s="99"/>
      <c r="K137" s="99"/>
      <c r="L137" s="99"/>
      <c r="M137" s="99"/>
      <c r="N137" s="99"/>
      <c r="O137" s="99"/>
      <c r="P137" s="99"/>
      <c r="Q137" s="99"/>
      <c r="R137" s="99"/>
      <c r="S137" s="99"/>
      <c r="T137" s="99"/>
      <c r="U137" s="99"/>
      <c r="V137" s="99"/>
      <c r="W137" s="99"/>
      <c r="X137" s="99"/>
      <c r="Y137" s="99"/>
      <c r="Z137" s="66"/>
    </row>
    <row r="138" spans="1:26" ht="12.75" customHeight="1" x14ac:dyDescent="0.2">
      <c r="A138" s="118"/>
      <c r="B138" s="118"/>
      <c r="C138" s="99"/>
      <c r="D138" s="119"/>
      <c r="E138" s="99"/>
      <c r="F138" s="99"/>
      <c r="G138" s="99"/>
      <c r="H138" s="99"/>
      <c r="I138" s="99"/>
      <c r="J138" s="99"/>
      <c r="K138" s="99"/>
      <c r="L138" s="99"/>
      <c r="M138" s="99"/>
      <c r="N138" s="99"/>
      <c r="O138" s="99"/>
      <c r="P138" s="99"/>
      <c r="Q138" s="99"/>
      <c r="R138" s="99"/>
      <c r="S138" s="99"/>
      <c r="T138" s="99"/>
      <c r="U138" s="99"/>
      <c r="V138" s="99"/>
      <c r="W138" s="99"/>
      <c r="X138" s="99"/>
      <c r="Y138" s="99"/>
      <c r="Z138" s="66"/>
    </row>
    <row r="139" spans="1:26" ht="12.75" customHeight="1" x14ac:dyDescent="0.2">
      <c r="A139" s="118"/>
      <c r="B139" s="118"/>
      <c r="C139" s="99"/>
      <c r="D139" s="119"/>
      <c r="E139" s="99"/>
      <c r="F139" s="99"/>
      <c r="G139" s="99"/>
      <c r="H139" s="99"/>
      <c r="I139" s="99"/>
      <c r="J139" s="99"/>
      <c r="K139" s="99"/>
      <c r="L139" s="99"/>
      <c r="M139" s="99"/>
      <c r="N139" s="99"/>
      <c r="O139" s="99"/>
      <c r="P139" s="99"/>
      <c r="Q139" s="99"/>
      <c r="R139" s="99"/>
      <c r="S139" s="99"/>
      <c r="T139" s="99"/>
      <c r="U139" s="99"/>
      <c r="V139" s="99"/>
      <c r="W139" s="99"/>
      <c r="X139" s="99"/>
      <c r="Y139" s="99"/>
      <c r="Z139" s="66"/>
    </row>
    <row r="140" spans="1:26" ht="12.75" customHeight="1" x14ac:dyDescent="0.2">
      <c r="A140" s="118"/>
      <c r="B140" s="118"/>
      <c r="C140" s="99"/>
      <c r="D140" s="119"/>
      <c r="E140" s="99"/>
      <c r="F140" s="99"/>
      <c r="G140" s="99"/>
      <c r="H140" s="99"/>
      <c r="I140" s="99"/>
      <c r="J140" s="99"/>
      <c r="K140" s="99"/>
      <c r="L140" s="99"/>
      <c r="M140" s="99"/>
      <c r="N140" s="99"/>
      <c r="O140" s="99"/>
      <c r="P140" s="99"/>
      <c r="Q140" s="99"/>
      <c r="R140" s="99"/>
      <c r="S140" s="99"/>
      <c r="T140" s="99"/>
      <c r="U140" s="99"/>
      <c r="V140" s="99"/>
      <c r="W140" s="99"/>
      <c r="X140" s="99"/>
      <c r="Y140" s="99"/>
      <c r="Z140" s="66"/>
    </row>
    <row r="141" spans="1:26" ht="12.75" customHeight="1" x14ac:dyDescent="0.2">
      <c r="A141" s="118"/>
      <c r="B141" s="118"/>
      <c r="C141" s="99"/>
      <c r="D141" s="119"/>
      <c r="E141" s="99"/>
      <c r="F141" s="99"/>
      <c r="G141" s="99"/>
      <c r="H141" s="99"/>
      <c r="I141" s="99"/>
      <c r="J141" s="99"/>
      <c r="K141" s="99"/>
      <c r="L141" s="99"/>
      <c r="M141" s="99"/>
      <c r="N141" s="99"/>
      <c r="O141" s="99"/>
      <c r="P141" s="99"/>
      <c r="Q141" s="99"/>
      <c r="R141" s="99"/>
      <c r="S141" s="99"/>
      <c r="T141" s="99"/>
      <c r="U141" s="99"/>
      <c r="V141" s="99"/>
      <c r="W141" s="99"/>
      <c r="X141" s="99"/>
      <c r="Y141" s="99"/>
      <c r="Z141" s="66"/>
    </row>
    <row r="142" spans="1:26" ht="12.75" customHeight="1" x14ac:dyDescent="0.2">
      <c r="A142" s="118"/>
      <c r="B142" s="118"/>
      <c r="C142" s="99"/>
      <c r="D142" s="119"/>
      <c r="E142" s="99"/>
      <c r="F142" s="99"/>
      <c r="G142" s="99"/>
      <c r="H142" s="99"/>
      <c r="I142" s="99"/>
      <c r="J142" s="99"/>
      <c r="K142" s="99"/>
      <c r="L142" s="99"/>
      <c r="M142" s="99"/>
      <c r="N142" s="99"/>
      <c r="O142" s="99"/>
      <c r="P142" s="99"/>
      <c r="Q142" s="99"/>
      <c r="R142" s="99"/>
      <c r="S142" s="99"/>
      <c r="T142" s="99"/>
      <c r="U142" s="99"/>
      <c r="V142" s="99"/>
      <c r="W142" s="99"/>
      <c r="X142" s="99"/>
      <c r="Y142" s="99"/>
      <c r="Z142" s="66"/>
    </row>
    <row r="143" spans="1:26" ht="12.75" customHeight="1" x14ac:dyDescent="0.2">
      <c r="A143" s="118"/>
      <c r="B143" s="118"/>
      <c r="C143" s="99"/>
      <c r="D143" s="119"/>
      <c r="E143" s="99"/>
      <c r="F143" s="99"/>
      <c r="G143" s="99"/>
      <c r="H143" s="99"/>
      <c r="I143" s="99"/>
      <c r="J143" s="99"/>
      <c r="K143" s="99"/>
      <c r="L143" s="99"/>
      <c r="M143" s="99"/>
      <c r="N143" s="99"/>
      <c r="O143" s="99"/>
      <c r="P143" s="99"/>
      <c r="Q143" s="99"/>
      <c r="R143" s="99"/>
      <c r="S143" s="99"/>
      <c r="T143" s="99"/>
      <c r="U143" s="99"/>
      <c r="V143" s="99"/>
      <c r="W143" s="99"/>
      <c r="X143" s="99"/>
      <c r="Y143" s="99"/>
      <c r="Z143" s="66"/>
    </row>
    <row r="144" spans="1:26" ht="12.75" customHeight="1" x14ac:dyDescent="0.2">
      <c r="A144" s="118"/>
      <c r="B144" s="118"/>
      <c r="C144" s="99"/>
      <c r="D144" s="119"/>
      <c r="E144" s="99"/>
      <c r="F144" s="99"/>
      <c r="G144" s="99"/>
      <c r="H144" s="99"/>
      <c r="I144" s="99"/>
      <c r="J144" s="99"/>
      <c r="K144" s="99"/>
      <c r="L144" s="99"/>
      <c r="M144" s="99"/>
      <c r="N144" s="99"/>
      <c r="O144" s="99"/>
      <c r="P144" s="99"/>
      <c r="Q144" s="99"/>
      <c r="R144" s="99"/>
      <c r="S144" s="99"/>
      <c r="T144" s="99"/>
      <c r="U144" s="99"/>
      <c r="V144" s="99"/>
      <c r="W144" s="99"/>
      <c r="X144" s="99"/>
      <c r="Y144" s="99"/>
      <c r="Z144" s="66"/>
    </row>
    <row r="145" spans="1:26" ht="12.75" customHeight="1" x14ac:dyDescent="0.2">
      <c r="A145" s="118"/>
      <c r="B145" s="118"/>
      <c r="C145" s="99"/>
      <c r="D145" s="119"/>
      <c r="E145" s="99"/>
      <c r="F145" s="99"/>
      <c r="G145" s="99"/>
      <c r="H145" s="99"/>
      <c r="I145" s="99"/>
      <c r="J145" s="99"/>
      <c r="K145" s="99"/>
      <c r="L145" s="99"/>
      <c r="M145" s="99"/>
      <c r="N145" s="99"/>
      <c r="O145" s="99"/>
      <c r="P145" s="99"/>
      <c r="Q145" s="99"/>
      <c r="R145" s="99"/>
      <c r="S145" s="99"/>
      <c r="T145" s="99"/>
      <c r="U145" s="99"/>
      <c r="V145" s="99"/>
      <c r="W145" s="99"/>
      <c r="X145" s="99"/>
      <c r="Y145" s="99"/>
      <c r="Z145" s="66"/>
    </row>
    <row r="146" spans="1:26" ht="12.75" customHeight="1" x14ac:dyDescent="0.2">
      <c r="A146" s="118"/>
      <c r="B146" s="118"/>
      <c r="C146" s="99"/>
      <c r="D146" s="119"/>
      <c r="E146" s="99"/>
      <c r="F146" s="99"/>
      <c r="G146" s="99"/>
      <c r="H146" s="99"/>
      <c r="I146" s="99"/>
      <c r="J146" s="99"/>
      <c r="K146" s="99"/>
      <c r="L146" s="99"/>
      <c r="M146" s="99"/>
      <c r="N146" s="99"/>
      <c r="O146" s="99"/>
      <c r="P146" s="99"/>
      <c r="Q146" s="99"/>
      <c r="R146" s="99"/>
      <c r="S146" s="99"/>
      <c r="T146" s="99"/>
      <c r="U146" s="99"/>
      <c r="V146" s="99"/>
      <c r="W146" s="99"/>
      <c r="X146" s="99"/>
      <c r="Y146" s="99"/>
      <c r="Z146" s="66"/>
    </row>
    <row r="147" spans="1:26" ht="12.75" customHeight="1" x14ac:dyDescent="0.2">
      <c r="A147" s="118"/>
      <c r="B147" s="118"/>
      <c r="C147" s="99"/>
      <c r="D147" s="119"/>
      <c r="E147" s="99"/>
      <c r="F147" s="99"/>
      <c r="G147" s="99"/>
      <c r="H147" s="99"/>
      <c r="I147" s="99"/>
      <c r="J147" s="99"/>
      <c r="K147" s="99"/>
      <c r="L147" s="99"/>
      <c r="M147" s="99"/>
      <c r="N147" s="99"/>
      <c r="O147" s="99"/>
      <c r="P147" s="99"/>
      <c r="Q147" s="99"/>
      <c r="R147" s="99"/>
      <c r="S147" s="99"/>
      <c r="T147" s="99"/>
      <c r="U147" s="99"/>
      <c r="V147" s="99"/>
      <c r="W147" s="99"/>
      <c r="X147" s="99"/>
      <c r="Y147" s="99"/>
      <c r="Z147" s="66"/>
    </row>
    <row r="148" spans="1:26" ht="12.75" customHeight="1" x14ac:dyDescent="0.2">
      <c r="A148" s="118"/>
      <c r="B148" s="118"/>
      <c r="C148" s="99"/>
      <c r="D148" s="119"/>
      <c r="E148" s="99"/>
      <c r="F148" s="99"/>
      <c r="G148" s="99"/>
      <c r="H148" s="99"/>
      <c r="I148" s="99"/>
      <c r="J148" s="99"/>
      <c r="K148" s="99"/>
      <c r="L148" s="99"/>
      <c r="M148" s="99"/>
      <c r="N148" s="99"/>
      <c r="O148" s="99"/>
      <c r="P148" s="99"/>
      <c r="Q148" s="99"/>
      <c r="R148" s="99"/>
      <c r="S148" s="99"/>
      <c r="T148" s="99"/>
      <c r="U148" s="99"/>
      <c r="V148" s="99"/>
      <c r="W148" s="99"/>
      <c r="X148" s="99"/>
      <c r="Y148" s="99"/>
      <c r="Z148" s="66"/>
    </row>
    <row r="149" spans="1:26" ht="12.75" customHeight="1" x14ac:dyDescent="0.2">
      <c r="A149" s="118"/>
      <c r="B149" s="118"/>
      <c r="C149" s="99"/>
      <c r="D149" s="119"/>
      <c r="E149" s="99"/>
      <c r="F149" s="99"/>
      <c r="G149" s="99"/>
      <c r="H149" s="99"/>
      <c r="I149" s="99"/>
      <c r="J149" s="99"/>
      <c r="K149" s="99"/>
      <c r="L149" s="99"/>
      <c r="M149" s="99"/>
      <c r="N149" s="99"/>
      <c r="O149" s="99"/>
      <c r="P149" s="99"/>
      <c r="Q149" s="99"/>
      <c r="R149" s="99"/>
      <c r="S149" s="99"/>
      <c r="T149" s="99"/>
      <c r="U149" s="99"/>
      <c r="V149" s="99"/>
      <c r="W149" s="99"/>
      <c r="X149" s="99"/>
      <c r="Y149" s="99"/>
      <c r="Z149" s="66"/>
    </row>
    <row r="150" spans="1:26" ht="12.75" customHeight="1" x14ac:dyDescent="0.2">
      <c r="A150" s="118"/>
      <c r="B150" s="118"/>
      <c r="C150" s="99"/>
      <c r="D150" s="119"/>
      <c r="E150" s="99"/>
      <c r="F150" s="99"/>
      <c r="G150" s="99"/>
      <c r="H150" s="99"/>
      <c r="I150" s="99"/>
      <c r="J150" s="99"/>
      <c r="K150" s="99"/>
      <c r="L150" s="99"/>
      <c r="M150" s="99"/>
      <c r="N150" s="99"/>
      <c r="O150" s="99"/>
      <c r="P150" s="99"/>
      <c r="Q150" s="99"/>
      <c r="R150" s="99"/>
      <c r="S150" s="99"/>
      <c r="T150" s="99"/>
      <c r="U150" s="99"/>
      <c r="V150" s="99"/>
      <c r="W150" s="99"/>
      <c r="X150" s="99"/>
      <c r="Y150" s="99"/>
      <c r="Z150" s="66"/>
    </row>
    <row r="151" spans="1:26" ht="12.75" customHeight="1" x14ac:dyDescent="0.2">
      <c r="A151" s="118"/>
      <c r="B151" s="118"/>
      <c r="C151" s="99"/>
      <c r="D151" s="119"/>
      <c r="E151" s="99"/>
      <c r="F151" s="99"/>
      <c r="G151" s="99"/>
      <c r="H151" s="99"/>
      <c r="I151" s="99"/>
      <c r="J151" s="99"/>
      <c r="K151" s="99"/>
      <c r="L151" s="99"/>
      <c r="M151" s="99"/>
      <c r="N151" s="99"/>
      <c r="O151" s="99"/>
      <c r="P151" s="99"/>
      <c r="Q151" s="99"/>
      <c r="R151" s="99"/>
      <c r="S151" s="99"/>
      <c r="T151" s="99"/>
      <c r="U151" s="99"/>
      <c r="V151" s="99"/>
      <c r="W151" s="99"/>
      <c r="X151" s="99"/>
      <c r="Y151" s="99"/>
      <c r="Z151" s="66"/>
    </row>
    <row r="152" spans="1:26" ht="12.75" customHeight="1" x14ac:dyDescent="0.2">
      <c r="A152" s="118"/>
      <c r="B152" s="118"/>
      <c r="C152" s="99"/>
      <c r="D152" s="119"/>
      <c r="E152" s="99"/>
      <c r="F152" s="99"/>
      <c r="G152" s="99"/>
      <c r="H152" s="99"/>
      <c r="I152" s="99"/>
      <c r="J152" s="99"/>
      <c r="K152" s="99"/>
      <c r="L152" s="99"/>
      <c r="M152" s="99"/>
      <c r="N152" s="99"/>
      <c r="O152" s="99"/>
      <c r="P152" s="99"/>
      <c r="Q152" s="99"/>
      <c r="R152" s="99"/>
      <c r="S152" s="99"/>
      <c r="T152" s="99"/>
      <c r="U152" s="99"/>
      <c r="V152" s="99"/>
      <c r="W152" s="99"/>
      <c r="X152" s="99"/>
      <c r="Y152" s="99"/>
      <c r="Z152" s="66"/>
    </row>
    <row r="153" spans="1:26" ht="12.75" customHeight="1" x14ac:dyDescent="0.2">
      <c r="A153" s="118"/>
      <c r="B153" s="118"/>
      <c r="C153" s="99"/>
      <c r="D153" s="119"/>
      <c r="E153" s="99"/>
      <c r="F153" s="99"/>
      <c r="G153" s="99"/>
      <c r="H153" s="99"/>
      <c r="I153" s="99"/>
      <c r="J153" s="99"/>
      <c r="K153" s="99"/>
      <c r="L153" s="99"/>
      <c r="M153" s="99"/>
      <c r="N153" s="99"/>
      <c r="O153" s="99"/>
      <c r="P153" s="99"/>
      <c r="Q153" s="99"/>
      <c r="R153" s="99"/>
      <c r="S153" s="99"/>
      <c r="T153" s="99"/>
      <c r="U153" s="99"/>
      <c r="V153" s="99"/>
      <c r="W153" s="99"/>
      <c r="X153" s="99"/>
      <c r="Y153" s="99"/>
      <c r="Z153" s="66"/>
    </row>
    <row r="154" spans="1:26" ht="12.75" customHeight="1" x14ac:dyDescent="0.2">
      <c r="A154" s="118"/>
      <c r="B154" s="118"/>
      <c r="C154" s="99"/>
      <c r="D154" s="119"/>
      <c r="E154" s="99"/>
      <c r="F154" s="99"/>
      <c r="G154" s="99"/>
      <c r="H154" s="99"/>
      <c r="I154" s="99"/>
      <c r="J154" s="99"/>
      <c r="K154" s="99"/>
      <c r="L154" s="99"/>
      <c r="M154" s="99"/>
      <c r="N154" s="99"/>
      <c r="O154" s="99"/>
      <c r="P154" s="99"/>
      <c r="Q154" s="99"/>
      <c r="R154" s="99"/>
      <c r="S154" s="99"/>
      <c r="T154" s="99"/>
      <c r="U154" s="99"/>
      <c r="V154" s="99"/>
      <c r="W154" s="99"/>
      <c r="X154" s="99"/>
      <c r="Y154" s="99"/>
      <c r="Z154" s="66"/>
    </row>
    <row r="155" spans="1:26" ht="12.75" customHeight="1" x14ac:dyDescent="0.2">
      <c r="A155" s="118"/>
      <c r="B155" s="118"/>
      <c r="C155" s="99"/>
      <c r="D155" s="119"/>
      <c r="E155" s="99"/>
      <c r="F155" s="99"/>
      <c r="G155" s="99"/>
      <c r="H155" s="99"/>
      <c r="I155" s="99"/>
      <c r="J155" s="99"/>
      <c r="K155" s="99"/>
      <c r="L155" s="99"/>
      <c r="M155" s="99"/>
      <c r="N155" s="99"/>
      <c r="O155" s="99"/>
      <c r="P155" s="99"/>
      <c r="Q155" s="99"/>
      <c r="R155" s="99"/>
      <c r="S155" s="99"/>
      <c r="T155" s="99"/>
      <c r="U155" s="99"/>
      <c r="V155" s="99"/>
      <c r="W155" s="99"/>
      <c r="X155" s="99"/>
      <c r="Y155" s="99"/>
      <c r="Z155" s="66"/>
    </row>
    <row r="156" spans="1:26" ht="12.75" customHeight="1" x14ac:dyDescent="0.2">
      <c r="A156" s="118"/>
      <c r="B156" s="118"/>
      <c r="C156" s="99"/>
      <c r="D156" s="119"/>
      <c r="E156" s="99"/>
      <c r="F156" s="99"/>
      <c r="G156" s="99"/>
      <c r="H156" s="99"/>
      <c r="I156" s="99"/>
      <c r="J156" s="99"/>
      <c r="K156" s="99"/>
      <c r="L156" s="99"/>
      <c r="M156" s="99"/>
      <c r="N156" s="99"/>
      <c r="O156" s="99"/>
      <c r="P156" s="99"/>
      <c r="Q156" s="99"/>
      <c r="R156" s="99"/>
      <c r="S156" s="99"/>
      <c r="T156" s="99"/>
      <c r="U156" s="99"/>
      <c r="V156" s="99"/>
      <c r="W156" s="99"/>
      <c r="X156" s="99"/>
      <c r="Y156" s="99"/>
      <c r="Z156" s="66"/>
    </row>
    <row r="157" spans="1:26" ht="12.75" customHeight="1" x14ac:dyDescent="0.2">
      <c r="A157" s="118"/>
      <c r="B157" s="118"/>
      <c r="C157" s="99"/>
      <c r="D157" s="119"/>
      <c r="E157" s="99"/>
      <c r="F157" s="99"/>
      <c r="G157" s="99"/>
      <c r="H157" s="99"/>
      <c r="I157" s="99"/>
      <c r="J157" s="99"/>
      <c r="K157" s="99"/>
      <c r="L157" s="99"/>
      <c r="M157" s="99"/>
      <c r="N157" s="99"/>
      <c r="O157" s="99"/>
      <c r="P157" s="99"/>
      <c r="Q157" s="99"/>
      <c r="R157" s="99"/>
      <c r="S157" s="99"/>
      <c r="T157" s="99"/>
      <c r="U157" s="99"/>
      <c r="V157" s="99"/>
      <c r="W157" s="99"/>
      <c r="X157" s="99"/>
      <c r="Y157" s="99"/>
      <c r="Z157" s="66"/>
    </row>
    <row r="158" spans="1:26" ht="12.75" customHeight="1" x14ac:dyDescent="0.2">
      <c r="A158" s="118"/>
      <c r="B158" s="118"/>
      <c r="C158" s="99"/>
      <c r="D158" s="119"/>
      <c r="E158" s="99"/>
      <c r="F158" s="99"/>
      <c r="G158" s="99"/>
      <c r="H158" s="99"/>
      <c r="I158" s="99"/>
      <c r="J158" s="99"/>
      <c r="K158" s="99"/>
      <c r="L158" s="99"/>
      <c r="M158" s="99"/>
      <c r="N158" s="99"/>
      <c r="O158" s="99"/>
      <c r="P158" s="99"/>
      <c r="Q158" s="99"/>
      <c r="R158" s="99"/>
      <c r="S158" s="99"/>
      <c r="T158" s="99"/>
      <c r="U158" s="99"/>
      <c r="V158" s="99"/>
      <c r="W158" s="99"/>
      <c r="X158" s="99"/>
      <c r="Y158" s="99"/>
      <c r="Z158" s="66"/>
    </row>
    <row r="159" spans="1:26" ht="12.75" customHeight="1" x14ac:dyDescent="0.2">
      <c r="A159" s="118"/>
      <c r="B159" s="118"/>
      <c r="C159" s="99"/>
      <c r="D159" s="119"/>
      <c r="E159" s="99"/>
      <c r="F159" s="99"/>
      <c r="G159" s="99"/>
      <c r="H159" s="99"/>
      <c r="I159" s="99"/>
      <c r="J159" s="99"/>
      <c r="K159" s="99"/>
      <c r="L159" s="99"/>
      <c r="M159" s="99"/>
      <c r="N159" s="99"/>
      <c r="O159" s="99"/>
      <c r="P159" s="99"/>
      <c r="Q159" s="99"/>
      <c r="R159" s="99"/>
      <c r="S159" s="99"/>
      <c r="T159" s="99"/>
      <c r="U159" s="99"/>
      <c r="V159" s="99"/>
      <c r="W159" s="99"/>
      <c r="X159" s="99"/>
      <c r="Y159" s="99"/>
      <c r="Z159" s="66"/>
    </row>
    <row r="160" spans="1:26" ht="12.75" customHeight="1" x14ac:dyDescent="0.2">
      <c r="A160" s="118"/>
      <c r="B160" s="118"/>
      <c r="C160" s="99"/>
      <c r="D160" s="119"/>
      <c r="E160" s="99"/>
      <c r="F160" s="99"/>
      <c r="G160" s="99"/>
      <c r="H160" s="99"/>
      <c r="I160" s="99"/>
      <c r="J160" s="99"/>
      <c r="K160" s="99"/>
      <c r="L160" s="99"/>
      <c r="M160" s="99"/>
      <c r="N160" s="99"/>
      <c r="O160" s="99"/>
      <c r="P160" s="99"/>
      <c r="Q160" s="99"/>
      <c r="R160" s="99"/>
      <c r="S160" s="99"/>
      <c r="T160" s="99"/>
      <c r="U160" s="99"/>
      <c r="V160" s="99"/>
      <c r="W160" s="99"/>
      <c r="X160" s="99"/>
      <c r="Y160" s="99"/>
      <c r="Z160" s="66"/>
    </row>
    <row r="161" spans="1:26" ht="12.75" customHeight="1" x14ac:dyDescent="0.2">
      <c r="A161" s="118"/>
      <c r="B161" s="118"/>
      <c r="C161" s="99"/>
      <c r="D161" s="119"/>
      <c r="E161" s="99"/>
      <c r="F161" s="99"/>
      <c r="G161" s="99"/>
      <c r="H161" s="99"/>
      <c r="I161" s="99"/>
      <c r="J161" s="99"/>
      <c r="K161" s="99"/>
      <c r="L161" s="99"/>
      <c r="M161" s="99"/>
      <c r="N161" s="99"/>
      <c r="O161" s="99"/>
      <c r="P161" s="99"/>
      <c r="Q161" s="99"/>
      <c r="R161" s="99"/>
      <c r="S161" s="99"/>
      <c r="T161" s="99"/>
      <c r="U161" s="99"/>
      <c r="V161" s="99"/>
      <c r="W161" s="99"/>
      <c r="X161" s="99"/>
      <c r="Y161" s="99"/>
      <c r="Z161" s="66"/>
    </row>
    <row r="162" spans="1:26" ht="12.75" customHeight="1" x14ac:dyDescent="0.2">
      <c r="A162" s="118"/>
      <c r="B162" s="118"/>
      <c r="C162" s="99"/>
      <c r="D162" s="119"/>
      <c r="E162" s="99"/>
      <c r="F162" s="99"/>
      <c r="G162" s="99"/>
      <c r="H162" s="99"/>
      <c r="I162" s="99"/>
      <c r="J162" s="99"/>
      <c r="K162" s="99"/>
      <c r="L162" s="99"/>
      <c r="M162" s="99"/>
      <c r="N162" s="99"/>
      <c r="O162" s="99"/>
      <c r="P162" s="99"/>
      <c r="Q162" s="99"/>
      <c r="R162" s="99"/>
      <c r="S162" s="99"/>
      <c r="T162" s="99"/>
      <c r="U162" s="99"/>
      <c r="V162" s="99"/>
      <c r="W162" s="99"/>
      <c r="X162" s="99"/>
      <c r="Y162" s="99"/>
      <c r="Z162" s="66"/>
    </row>
    <row r="163" spans="1:26" ht="12.75" customHeight="1" x14ac:dyDescent="0.2">
      <c r="A163" s="118"/>
      <c r="B163" s="118"/>
      <c r="C163" s="99"/>
      <c r="D163" s="119"/>
      <c r="E163" s="99"/>
      <c r="F163" s="99"/>
      <c r="G163" s="99"/>
      <c r="H163" s="99"/>
      <c r="I163" s="99"/>
      <c r="J163" s="99"/>
      <c r="K163" s="99"/>
      <c r="L163" s="99"/>
      <c r="M163" s="99"/>
      <c r="N163" s="99"/>
      <c r="O163" s="99"/>
      <c r="P163" s="99"/>
      <c r="Q163" s="99"/>
      <c r="R163" s="99"/>
      <c r="S163" s="99"/>
      <c r="T163" s="99"/>
      <c r="U163" s="99"/>
      <c r="V163" s="99"/>
      <c r="W163" s="99"/>
      <c r="X163" s="99"/>
      <c r="Y163" s="99"/>
      <c r="Z163" s="66"/>
    </row>
    <row r="164" spans="1:26" ht="12.75" customHeight="1" x14ac:dyDescent="0.2">
      <c r="A164" s="118"/>
      <c r="B164" s="118"/>
      <c r="C164" s="99"/>
      <c r="D164" s="119"/>
      <c r="E164" s="99"/>
      <c r="F164" s="99"/>
      <c r="G164" s="99"/>
      <c r="H164" s="99"/>
      <c r="I164" s="99"/>
      <c r="J164" s="99"/>
      <c r="K164" s="99"/>
      <c r="L164" s="99"/>
      <c r="M164" s="99"/>
      <c r="N164" s="99"/>
      <c r="O164" s="99"/>
      <c r="P164" s="99"/>
      <c r="Q164" s="99"/>
      <c r="R164" s="99"/>
      <c r="S164" s="99"/>
      <c r="T164" s="99"/>
      <c r="U164" s="99"/>
      <c r="V164" s="99"/>
      <c r="W164" s="99"/>
      <c r="X164" s="99"/>
      <c r="Y164" s="99"/>
      <c r="Z164" s="66"/>
    </row>
    <row r="165" spans="1:26" ht="12.75" customHeight="1" x14ac:dyDescent="0.2">
      <c r="A165" s="118"/>
      <c r="B165" s="118"/>
      <c r="C165" s="99"/>
      <c r="D165" s="119"/>
      <c r="E165" s="99"/>
      <c r="F165" s="99"/>
      <c r="G165" s="99"/>
      <c r="H165" s="99"/>
      <c r="I165" s="99"/>
      <c r="J165" s="99"/>
      <c r="K165" s="99"/>
      <c r="L165" s="99"/>
      <c r="M165" s="99"/>
      <c r="N165" s="99"/>
      <c r="O165" s="99"/>
      <c r="P165" s="99"/>
      <c r="Q165" s="99"/>
      <c r="R165" s="99"/>
      <c r="S165" s="99"/>
      <c r="T165" s="99"/>
      <c r="U165" s="99"/>
      <c r="V165" s="99"/>
      <c r="W165" s="99"/>
      <c r="X165" s="99"/>
      <c r="Y165" s="99"/>
      <c r="Z165" s="66"/>
    </row>
    <row r="166" spans="1:26" ht="12.75" customHeight="1" x14ac:dyDescent="0.2">
      <c r="A166" s="118"/>
      <c r="B166" s="118"/>
      <c r="C166" s="99"/>
      <c r="D166" s="119"/>
      <c r="E166" s="99"/>
      <c r="F166" s="99"/>
      <c r="G166" s="99"/>
      <c r="H166" s="99"/>
      <c r="I166" s="99"/>
      <c r="J166" s="99"/>
      <c r="K166" s="99"/>
      <c r="L166" s="99"/>
      <c r="M166" s="99"/>
      <c r="N166" s="99"/>
      <c r="O166" s="99"/>
      <c r="P166" s="99"/>
      <c r="Q166" s="99"/>
      <c r="R166" s="99"/>
      <c r="S166" s="99"/>
      <c r="T166" s="99"/>
      <c r="U166" s="99"/>
      <c r="V166" s="99"/>
      <c r="W166" s="99"/>
      <c r="X166" s="99"/>
      <c r="Y166" s="99"/>
      <c r="Z166" s="66"/>
    </row>
    <row r="167" spans="1:26" ht="12.75" customHeight="1" x14ac:dyDescent="0.2">
      <c r="A167" s="118"/>
      <c r="B167" s="118"/>
      <c r="C167" s="99"/>
      <c r="D167" s="119"/>
      <c r="E167" s="99"/>
      <c r="F167" s="99"/>
      <c r="G167" s="99"/>
      <c r="H167" s="99"/>
      <c r="I167" s="99"/>
      <c r="J167" s="99"/>
      <c r="K167" s="99"/>
      <c r="L167" s="99"/>
      <c r="M167" s="99"/>
      <c r="N167" s="99"/>
      <c r="O167" s="99"/>
      <c r="P167" s="99"/>
      <c r="Q167" s="99"/>
      <c r="R167" s="99"/>
      <c r="S167" s="99"/>
      <c r="T167" s="99"/>
      <c r="U167" s="99"/>
      <c r="V167" s="99"/>
      <c r="W167" s="99"/>
      <c r="X167" s="99"/>
      <c r="Y167" s="99"/>
      <c r="Z167" s="66"/>
    </row>
    <row r="168" spans="1:26" ht="12.75" customHeight="1" x14ac:dyDescent="0.2">
      <c r="A168" s="118"/>
      <c r="B168" s="118"/>
      <c r="C168" s="99"/>
      <c r="D168" s="119"/>
      <c r="E168" s="99"/>
      <c r="F168" s="99"/>
      <c r="G168" s="99"/>
      <c r="H168" s="99"/>
      <c r="I168" s="99"/>
      <c r="J168" s="99"/>
      <c r="K168" s="99"/>
      <c r="L168" s="99"/>
      <c r="M168" s="99"/>
      <c r="N168" s="99"/>
      <c r="O168" s="99"/>
      <c r="P168" s="99"/>
      <c r="Q168" s="99"/>
      <c r="R168" s="99"/>
      <c r="S168" s="99"/>
      <c r="T168" s="99"/>
      <c r="U168" s="99"/>
      <c r="V168" s="99"/>
      <c r="W168" s="99"/>
      <c r="X168" s="99"/>
      <c r="Y168" s="99"/>
      <c r="Z168" s="66"/>
    </row>
    <row r="169" spans="1:26" ht="12.75" customHeight="1" x14ac:dyDescent="0.2">
      <c r="A169" s="118"/>
      <c r="B169" s="118"/>
      <c r="C169" s="99"/>
      <c r="D169" s="119"/>
      <c r="E169" s="99"/>
      <c r="F169" s="99"/>
      <c r="G169" s="99"/>
      <c r="H169" s="99"/>
      <c r="I169" s="99"/>
      <c r="J169" s="99"/>
      <c r="K169" s="99"/>
      <c r="L169" s="99"/>
      <c r="M169" s="99"/>
      <c r="N169" s="99"/>
      <c r="O169" s="99"/>
      <c r="P169" s="99"/>
      <c r="Q169" s="99"/>
      <c r="R169" s="99"/>
      <c r="S169" s="99"/>
      <c r="T169" s="99"/>
      <c r="U169" s="99"/>
      <c r="V169" s="99"/>
      <c r="W169" s="99"/>
      <c r="X169" s="99"/>
      <c r="Y169" s="99"/>
      <c r="Z169" s="66"/>
    </row>
    <row r="170" spans="1:26" ht="12.75" customHeight="1" x14ac:dyDescent="0.2">
      <c r="A170" s="118"/>
      <c r="B170" s="118"/>
      <c r="C170" s="99"/>
      <c r="D170" s="119"/>
      <c r="E170" s="99"/>
      <c r="F170" s="99"/>
      <c r="G170" s="99"/>
      <c r="H170" s="99"/>
      <c r="I170" s="99"/>
      <c r="J170" s="99"/>
      <c r="K170" s="99"/>
      <c r="L170" s="99"/>
      <c r="M170" s="99"/>
      <c r="N170" s="99"/>
      <c r="O170" s="99"/>
      <c r="P170" s="99"/>
      <c r="Q170" s="99"/>
      <c r="R170" s="99"/>
      <c r="S170" s="99"/>
      <c r="T170" s="99"/>
      <c r="U170" s="99"/>
      <c r="V170" s="99"/>
      <c r="W170" s="99"/>
      <c r="X170" s="99"/>
      <c r="Y170" s="99"/>
      <c r="Z170" s="66"/>
    </row>
    <row r="171" spans="1:26" ht="12.75" customHeight="1" x14ac:dyDescent="0.2">
      <c r="A171" s="118"/>
      <c r="B171" s="118"/>
      <c r="C171" s="99"/>
      <c r="D171" s="119"/>
      <c r="E171" s="99"/>
      <c r="F171" s="99"/>
      <c r="G171" s="99"/>
      <c r="H171" s="99"/>
      <c r="I171" s="99"/>
      <c r="J171" s="99"/>
      <c r="K171" s="99"/>
      <c r="L171" s="99"/>
      <c r="M171" s="99"/>
      <c r="N171" s="99"/>
      <c r="O171" s="99"/>
      <c r="P171" s="99"/>
      <c r="Q171" s="99"/>
      <c r="R171" s="99"/>
      <c r="S171" s="99"/>
      <c r="T171" s="99"/>
      <c r="U171" s="99"/>
      <c r="V171" s="99"/>
      <c r="W171" s="99"/>
      <c r="X171" s="99"/>
      <c r="Y171" s="99"/>
      <c r="Z171" s="66"/>
    </row>
    <row r="172" spans="1:26" ht="12.75" customHeight="1" x14ac:dyDescent="0.2">
      <c r="A172" s="118"/>
      <c r="B172" s="118"/>
      <c r="C172" s="99"/>
      <c r="D172" s="119"/>
      <c r="E172" s="99"/>
      <c r="F172" s="99"/>
      <c r="G172" s="99"/>
      <c r="H172" s="99"/>
      <c r="I172" s="99"/>
      <c r="J172" s="99"/>
      <c r="K172" s="99"/>
      <c r="L172" s="99"/>
      <c r="M172" s="99"/>
      <c r="N172" s="99"/>
      <c r="O172" s="99"/>
      <c r="P172" s="99"/>
      <c r="Q172" s="99"/>
      <c r="R172" s="99"/>
      <c r="S172" s="99"/>
      <c r="T172" s="99"/>
      <c r="U172" s="99"/>
      <c r="V172" s="99"/>
      <c r="W172" s="99"/>
      <c r="X172" s="99"/>
      <c r="Y172" s="99"/>
      <c r="Z172" s="66"/>
    </row>
    <row r="173" spans="1:26" ht="12.75" customHeight="1" x14ac:dyDescent="0.2">
      <c r="A173" s="118"/>
      <c r="B173" s="118"/>
      <c r="C173" s="99"/>
      <c r="D173" s="119"/>
      <c r="E173" s="99"/>
      <c r="F173" s="99"/>
      <c r="G173" s="99"/>
      <c r="H173" s="99"/>
      <c r="I173" s="99"/>
      <c r="J173" s="99"/>
      <c r="K173" s="99"/>
      <c r="L173" s="99"/>
      <c r="M173" s="99"/>
      <c r="N173" s="99"/>
      <c r="O173" s="99"/>
      <c r="P173" s="99"/>
      <c r="Q173" s="99"/>
      <c r="R173" s="99"/>
      <c r="S173" s="99"/>
      <c r="T173" s="99"/>
      <c r="U173" s="99"/>
      <c r="V173" s="99"/>
      <c r="W173" s="99"/>
      <c r="X173" s="99"/>
      <c r="Y173" s="99"/>
      <c r="Z173" s="66"/>
    </row>
    <row r="174" spans="1:26" ht="12.75" customHeight="1" x14ac:dyDescent="0.2">
      <c r="A174" s="118"/>
      <c r="B174" s="118"/>
      <c r="C174" s="99"/>
      <c r="D174" s="119"/>
      <c r="E174" s="99"/>
      <c r="F174" s="99"/>
      <c r="G174" s="99"/>
      <c r="H174" s="99"/>
      <c r="I174" s="99"/>
      <c r="J174" s="99"/>
      <c r="K174" s="99"/>
      <c r="L174" s="99"/>
      <c r="M174" s="99"/>
      <c r="N174" s="99"/>
      <c r="O174" s="99"/>
      <c r="P174" s="99"/>
      <c r="Q174" s="99"/>
      <c r="R174" s="99"/>
      <c r="S174" s="99"/>
      <c r="T174" s="99"/>
      <c r="U174" s="99"/>
      <c r="V174" s="99"/>
      <c r="W174" s="99"/>
      <c r="X174" s="99"/>
      <c r="Y174" s="99"/>
      <c r="Z174" s="66"/>
    </row>
    <row r="175" spans="1:26" ht="12.75" customHeight="1" x14ac:dyDescent="0.2">
      <c r="A175" s="118"/>
      <c r="B175" s="118"/>
      <c r="C175" s="99"/>
      <c r="D175" s="119"/>
      <c r="E175" s="99"/>
      <c r="F175" s="99"/>
      <c r="G175" s="99"/>
      <c r="H175" s="99"/>
      <c r="I175" s="99"/>
      <c r="J175" s="99"/>
      <c r="K175" s="99"/>
      <c r="L175" s="99"/>
      <c r="M175" s="99"/>
      <c r="N175" s="99"/>
      <c r="O175" s="99"/>
      <c r="P175" s="99"/>
      <c r="Q175" s="99"/>
      <c r="R175" s="99"/>
      <c r="S175" s="99"/>
      <c r="T175" s="99"/>
      <c r="U175" s="99"/>
      <c r="V175" s="99"/>
      <c r="W175" s="99"/>
      <c r="X175" s="99"/>
      <c r="Y175" s="99"/>
      <c r="Z175" s="66"/>
    </row>
    <row r="176" spans="1:26" ht="12.75" customHeight="1" x14ac:dyDescent="0.2">
      <c r="A176" s="118"/>
      <c r="B176" s="118"/>
      <c r="C176" s="99"/>
      <c r="D176" s="119"/>
      <c r="E176" s="99"/>
      <c r="F176" s="99"/>
      <c r="G176" s="99"/>
      <c r="H176" s="99"/>
      <c r="I176" s="99"/>
      <c r="J176" s="99"/>
      <c r="K176" s="99"/>
      <c r="L176" s="99"/>
      <c r="M176" s="99"/>
      <c r="N176" s="99"/>
      <c r="O176" s="99"/>
      <c r="P176" s="99"/>
      <c r="Q176" s="99"/>
      <c r="R176" s="99"/>
      <c r="S176" s="99"/>
      <c r="T176" s="99"/>
      <c r="U176" s="99"/>
      <c r="V176" s="99"/>
      <c r="W176" s="99"/>
      <c r="X176" s="99"/>
      <c r="Y176" s="99"/>
      <c r="Z176" s="66"/>
    </row>
    <row r="177" spans="1:26" ht="12.75" customHeight="1" x14ac:dyDescent="0.2">
      <c r="A177" s="118"/>
      <c r="B177" s="118"/>
      <c r="C177" s="99"/>
      <c r="D177" s="119"/>
      <c r="E177" s="99"/>
      <c r="F177" s="99"/>
      <c r="G177" s="99"/>
      <c r="H177" s="99"/>
      <c r="I177" s="99"/>
      <c r="J177" s="99"/>
      <c r="K177" s="99"/>
      <c r="L177" s="99"/>
      <c r="M177" s="99"/>
      <c r="N177" s="99"/>
      <c r="O177" s="99"/>
      <c r="P177" s="99"/>
      <c r="Q177" s="99"/>
      <c r="R177" s="99"/>
      <c r="S177" s="99"/>
      <c r="T177" s="99"/>
      <c r="U177" s="99"/>
      <c r="V177" s="99"/>
      <c r="W177" s="99"/>
      <c r="X177" s="99"/>
      <c r="Y177" s="99"/>
      <c r="Z177" s="66"/>
    </row>
    <row r="178" spans="1:26" ht="12.75" customHeight="1" x14ac:dyDescent="0.2">
      <c r="A178" s="118"/>
      <c r="B178" s="118"/>
      <c r="C178" s="99"/>
      <c r="D178" s="119"/>
      <c r="E178" s="99"/>
      <c r="F178" s="99"/>
      <c r="G178" s="99"/>
      <c r="H178" s="99"/>
      <c r="I178" s="99"/>
      <c r="J178" s="99"/>
      <c r="K178" s="99"/>
      <c r="L178" s="99"/>
      <c r="M178" s="99"/>
      <c r="N178" s="99"/>
      <c r="O178" s="99"/>
      <c r="P178" s="99"/>
      <c r="Q178" s="99"/>
      <c r="R178" s="99"/>
      <c r="S178" s="99"/>
      <c r="T178" s="99"/>
      <c r="U178" s="99"/>
      <c r="V178" s="99"/>
      <c r="W178" s="99"/>
      <c r="X178" s="99"/>
      <c r="Y178" s="99"/>
      <c r="Z178" s="66"/>
    </row>
    <row r="179" spans="1:26" ht="12.75" customHeight="1" x14ac:dyDescent="0.2">
      <c r="A179" s="118"/>
      <c r="B179" s="118"/>
      <c r="C179" s="99"/>
      <c r="D179" s="119"/>
      <c r="E179" s="99"/>
      <c r="F179" s="99"/>
      <c r="G179" s="99"/>
      <c r="H179" s="99"/>
      <c r="I179" s="99"/>
      <c r="J179" s="99"/>
      <c r="K179" s="99"/>
      <c r="L179" s="99"/>
      <c r="M179" s="99"/>
      <c r="N179" s="99"/>
      <c r="O179" s="99"/>
      <c r="P179" s="99"/>
      <c r="Q179" s="99"/>
      <c r="R179" s="99"/>
      <c r="S179" s="99"/>
      <c r="T179" s="99"/>
      <c r="U179" s="99"/>
      <c r="V179" s="99"/>
      <c r="W179" s="99"/>
      <c r="X179" s="99"/>
      <c r="Y179" s="99"/>
      <c r="Z179" s="66"/>
    </row>
    <row r="180" spans="1:26" ht="12.75" customHeight="1" x14ac:dyDescent="0.2">
      <c r="A180" s="118"/>
      <c r="B180" s="118"/>
      <c r="C180" s="99"/>
      <c r="D180" s="119"/>
      <c r="E180" s="99"/>
      <c r="F180" s="99"/>
      <c r="G180" s="99"/>
      <c r="H180" s="99"/>
      <c r="I180" s="99"/>
      <c r="J180" s="99"/>
      <c r="K180" s="99"/>
      <c r="L180" s="99"/>
      <c r="M180" s="99"/>
      <c r="N180" s="99"/>
      <c r="O180" s="99"/>
      <c r="P180" s="99"/>
      <c r="Q180" s="99"/>
      <c r="R180" s="99"/>
      <c r="S180" s="99"/>
      <c r="T180" s="99"/>
      <c r="U180" s="99"/>
      <c r="V180" s="99"/>
      <c r="W180" s="99"/>
      <c r="X180" s="99"/>
      <c r="Y180" s="99"/>
      <c r="Z180" s="66"/>
    </row>
    <row r="181" spans="1:26" ht="12.75" customHeight="1" x14ac:dyDescent="0.2">
      <c r="A181" s="118"/>
      <c r="B181" s="118"/>
      <c r="C181" s="99"/>
      <c r="D181" s="119"/>
      <c r="E181" s="99"/>
      <c r="F181" s="99"/>
      <c r="G181" s="99"/>
      <c r="H181" s="99"/>
      <c r="I181" s="99"/>
      <c r="J181" s="99"/>
      <c r="K181" s="99"/>
      <c r="L181" s="99"/>
      <c r="M181" s="99"/>
      <c r="N181" s="99"/>
      <c r="O181" s="99"/>
      <c r="P181" s="99"/>
      <c r="Q181" s="99"/>
      <c r="R181" s="99"/>
      <c r="S181" s="99"/>
      <c r="T181" s="99"/>
      <c r="U181" s="99"/>
      <c r="V181" s="99"/>
      <c r="W181" s="99"/>
      <c r="X181" s="99"/>
      <c r="Y181" s="99"/>
      <c r="Z181" s="66"/>
    </row>
    <row r="182" spans="1:26" ht="12.75" customHeight="1" x14ac:dyDescent="0.2">
      <c r="A182" s="118"/>
      <c r="B182" s="118"/>
      <c r="C182" s="99"/>
      <c r="D182" s="119"/>
      <c r="E182" s="99"/>
      <c r="F182" s="99"/>
      <c r="G182" s="99"/>
      <c r="H182" s="99"/>
      <c r="I182" s="99"/>
      <c r="J182" s="99"/>
      <c r="K182" s="99"/>
      <c r="L182" s="99"/>
      <c r="M182" s="99"/>
      <c r="N182" s="99"/>
      <c r="O182" s="99"/>
      <c r="P182" s="99"/>
      <c r="Q182" s="99"/>
      <c r="R182" s="99"/>
      <c r="S182" s="99"/>
      <c r="T182" s="99"/>
      <c r="U182" s="99"/>
      <c r="V182" s="99"/>
      <c r="W182" s="99"/>
      <c r="X182" s="99"/>
      <c r="Y182" s="99"/>
      <c r="Z182" s="66"/>
    </row>
    <row r="183" spans="1:26" ht="12.75" customHeight="1" x14ac:dyDescent="0.2">
      <c r="A183" s="118"/>
      <c r="B183" s="118"/>
      <c r="C183" s="99"/>
      <c r="D183" s="119"/>
      <c r="E183" s="99"/>
      <c r="F183" s="99"/>
      <c r="G183" s="99"/>
      <c r="H183" s="99"/>
      <c r="I183" s="99"/>
      <c r="J183" s="99"/>
      <c r="K183" s="99"/>
      <c r="L183" s="99"/>
      <c r="M183" s="99"/>
      <c r="N183" s="99"/>
      <c r="O183" s="99"/>
      <c r="P183" s="99"/>
      <c r="Q183" s="99"/>
      <c r="R183" s="99"/>
      <c r="S183" s="99"/>
      <c r="T183" s="99"/>
      <c r="U183" s="99"/>
      <c r="V183" s="99"/>
      <c r="W183" s="99"/>
      <c r="X183" s="99"/>
      <c r="Y183" s="99"/>
      <c r="Z183" s="66"/>
    </row>
    <row r="184" spans="1:26" ht="12.75" customHeight="1" x14ac:dyDescent="0.2">
      <c r="A184" s="118"/>
      <c r="B184" s="118"/>
      <c r="C184" s="99"/>
      <c r="D184" s="119"/>
      <c r="E184" s="99"/>
      <c r="F184" s="99"/>
      <c r="G184" s="99"/>
      <c r="H184" s="99"/>
      <c r="I184" s="99"/>
      <c r="J184" s="99"/>
      <c r="K184" s="99"/>
      <c r="L184" s="99"/>
      <c r="M184" s="99"/>
      <c r="N184" s="99"/>
      <c r="O184" s="99"/>
      <c r="P184" s="99"/>
      <c r="Q184" s="99"/>
      <c r="R184" s="99"/>
      <c r="S184" s="99"/>
      <c r="T184" s="99"/>
      <c r="U184" s="99"/>
      <c r="V184" s="99"/>
      <c r="W184" s="99"/>
      <c r="X184" s="99"/>
      <c r="Y184" s="99"/>
      <c r="Z184" s="66"/>
    </row>
    <row r="185" spans="1:26" ht="12.75" customHeight="1" x14ac:dyDescent="0.2">
      <c r="A185" s="118"/>
      <c r="B185" s="118"/>
      <c r="C185" s="99"/>
      <c r="D185" s="119"/>
      <c r="E185" s="99"/>
      <c r="F185" s="99"/>
      <c r="G185" s="99"/>
      <c r="H185" s="99"/>
      <c r="I185" s="99"/>
      <c r="J185" s="99"/>
      <c r="K185" s="99"/>
      <c r="L185" s="99"/>
      <c r="M185" s="99"/>
      <c r="N185" s="99"/>
      <c r="O185" s="99"/>
      <c r="P185" s="99"/>
      <c r="Q185" s="99"/>
      <c r="R185" s="99"/>
      <c r="S185" s="99"/>
      <c r="T185" s="99"/>
      <c r="U185" s="99"/>
      <c r="V185" s="99"/>
      <c r="W185" s="99"/>
      <c r="X185" s="99"/>
      <c r="Y185" s="99"/>
      <c r="Z185" s="66"/>
    </row>
    <row r="186" spans="1:26" ht="12.75" customHeight="1" x14ac:dyDescent="0.2">
      <c r="A186" s="118"/>
      <c r="B186" s="118"/>
      <c r="C186" s="99"/>
      <c r="D186" s="119"/>
      <c r="E186" s="99"/>
      <c r="F186" s="99"/>
      <c r="G186" s="99"/>
      <c r="H186" s="99"/>
      <c r="I186" s="99"/>
      <c r="J186" s="99"/>
      <c r="K186" s="99"/>
      <c r="L186" s="99"/>
      <c r="M186" s="99"/>
      <c r="N186" s="99"/>
      <c r="O186" s="99"/>
      <c r="P186" s="99"/>
      <c r="Q186" s="99"/>
      <c r="R186" s="99"/>
      <c r="S186" s="99"/>
      <c r="T186" s="99"/>
      <c r="U186" s="99"/>
      <c r="V186" s="99"/>
      <c r="W186" s="99"/>
      <c r="X186" s="99"/>
      <c r="Y186" s="99"/>
      <c r="Z186" s="66"/>
    </row>
    <row r="187" spans="1:26" ht="12.75" customHeight="1" x14ac:dyDescent="0.2">
      <c r="A187" s="118"/>
      <c r="B187" s="118"/>
      <c r="C187" s="99"/>
      <c r="D187" s="119"/>
      <c r="E187" s="99"/>
      <c r="F187" s="99"/>
      <c r="G187" s="99"/>
      <c r="H187" s="99"/>
      <c r="I187" s="99"/>
      <c r="J187" s="99"/>
      <c r="K187" s="99"/>
      <c r="L187" s="99"/>
      <c r="M187" s="99"/>
      <c r="N187" s="99"/>
      <c r="O187" s="99"/>
      <c r="P187" s="99"/>
      <c r="Q187" s="99"/>
      <c r="R187" s="99"/>
      <c r="S187" s="99"/>
      <c r="T187" s="99"/>
      <c r="U187" s="99"/>
      <c r="V187" s="99"/>
      <c r="W187" s="99"/>
      <c r="X187" s="99"/>
      <c r="Y187" s="99"/>
      <c r="Z187" s="66"/>
    </row>
    <row r="188" spans="1:26" ht="12.75" customHeight="1" x14ac:dyDescent="0.2">
      <c r="A188" s="118"/>
      <c r="B188" s="118"/>
      <c r="C188" s="99"/>
      <c r="D188" s="119"/>
      <c r="E188" s="99"/>
      <c r="F188" s="99"/>
      <c r="G188" s="99"/>
      <c r="H188" s="99"/>
      <c r="I188" s="99"/>
      <c r="J188" s="99"/>
      <c r="K188" s="99"/>
      <c r="L188" s="99"/>
      <c r="M188" s="99"/>
      <c r="N188" s="99"/>
      <c r="O188" s="99"/>
      <c r="P188" s="99"/>
      <c r="Q188" s="99"/>
      <c r="R188" s="99"/>
      <c r="S188" s="99"/>
      <c r="T188" s="99"/>
      <c r="U188" s="99"/>
      <c r="V188" s="99"/>
      <c r="W188" s="99"/>
      <c r="X188" s="99"/>
      <c r="Y188" s="99"/>
      <c r="Z188" s="66"/>
    </row>
    <row r="189" spans="1:26" ht="12.75" customHeight="1" x14ac:dyDescent="0.2">
      <c r="A189" s="118"/>
      <c r="B189" s="118"/>
      <c r="C189" s="99"/>
      <c r="D189" s="119"/>
      <c r="E189" s="99"/>
      <c r="F189" s="99"/>
      <c r="G189" s="99"/>
      <c r="H189" s="99"/>
      <c r="I189" s="99"/>
      <c r="J189" s="99"/>
      <c r="K189" s="99"/>
      <c r="L189" s="99"/>
      <c r="M189" s="99"/>
      <c r="N189" s="99"/>
      <c r="O189" s="99"/>
      <c r="P189" s="99"/>
      <c r="Q189" s="99"/>
      <c r="R189" s="99"/>
      <c r="S189" s="99"/>
      <c r="T189" s="99"/>
      <c r="U189" s="99"/>
      <c r="V189" s="99"/>
      <c r="W189" s="99"/>
      <c r="X189" s="99"/>
      <c r="Y189" s="99"/>
      <c r="Z189" s="66"/>
    </row>
    <row r="190" spans="1:26" ht="12.75" customHeight="1" x14ac:dyDescent="0.2">
      <c r="A190" s="118"/>
      <c r="B190" s="118"/>
      <c r="C190" s="99"/>
      <c r="D190" s="119"/>
      <c r="E190" s="99"/>
      <c r="F190" s="99"/>
      <c r="G190" s="99"/>
      <c r="H190" s="99"/>
      <c r="I190" s="99"/>
      <c r="J190" s="99"/>
      <c r="K190" s="99"/>
      <c r="L190" s="99"/>
      <c r="M190" s="99"/>
      <c r="N190" s="99"/>
      <c r="O190" s="99"/>
      <c r="P190" s="99"/>
      <c r="Q190" s="99"/>
      <c r="R190" s="99"/>
      <c r="S190" s="99"/>
      <c r="T190" s="99"/>
      <c r="U190" s="99"/>
      <c r="V190" s="99"/>
      <c r="W190" s="99"/>
      <c r="X190" s="99"/>
      <c r="Y190" s="99"/>
      <c r="Z190" s="66"/>
    </row>
    <row r="191" spans="1:26" ht="12.75" customHeight="1" x14ac:dyDescent="0.2">
      <c r="A191" s="118"/>
      <c r="B191" s="118"/>
      <c r="C191" s="99"/>
      <c r="D191" s="119"/>
      <c r="E191" s="99"/>
      <c r="F191" s="99"/>
      <c r="G191" s="99"/>
      <c r="H191" s="99"/>
      <c r="I191" s="99"/>
      <c r="J191" s="99"/>
      <c r="K191" s="99"/>
      <c r="L191" s="99"/>
      <c r="M191" s="99"/>
      <c r="N191" s="99"/>
      <c r="O191" s="99"/>
      <c r="P191" s="99"/>
      <c r="Q191" s="99"/>
      <c r="R191" s="99"/>
      <c r="S191" s="99"/>
      <c r="T191" s="99"/>
      <c r="U191" s="99"/>
      <c r="V191" s="99"/>
      <c r="W191" s="99"/>
      <c r="X191" s="99"/>
      <c r="Y191" s="99"/>
      <c r="Z191" s="66"/>
    </row>
    <row r="192" spans="1:26" ht="12.75" customHeight="1" x14ac:dyDescent="0.2">
      <c r="A192" s="118"/>
      <c r="B192" s="118"/>
      <c r="C192" s="99"/>
      <c r="D192" s="119"/>
      <c r="E192" s="99"/>
      <c r="F192" s="99"/>
      <c r="G192" s="99"/>
      <c r="H192" s="99"/>
      <c r="I192" s="99"/>
      <c r="J192" s="99"/>
      <c r="K192" s="99"/>
      <c r="L192" s="99"/>
      <c r="M192" s="99"/>
      <c r="N192" s="99"/>
      <c r="O192" s="99"/>
      <c r="P192" s="99"/>
      <c r="Q192" s="99"/>
      <c r="R192" s="99"/>
      <c r="S192" s="99"/>
      <c r="T192" s="99"/>
      <c r="U192" s="99"/>
      <c r="V192" s="99"/>
      <c r="W192" s="99"/>
      <c r="X192" s="99"/>
      <c r="Y192" s="99"/>
      <c r="Z192" s="66"/>
    </row>
    <row r="193" spans="1:26" ht="12.75" customHeight="1" x14ac:dyDescent="0.2">
      <c r="A193" s="118"/>
      <c r="B193" s="118"/>
      <c r="C193" s="99"/>
      <c r="D193" s="119"/>
      <c r="E193" s="99"/>
      <c r="F193" s="99"/>
      <c r="G193" s="99"/>
      <c r="H193" s="99"/>
      <c r="I193" s="99"/>
      <c r="J193" s="99"/>
      <c r="K193" s="99"/>
      <c r="L193" s="99"/>
      <c r="M193" s="99"/>
      <c r="N193" s="99"/>
      <c r="O193" s="99"/>
      <c r="P193" s="99"/>
      <c r="Q193" s="99"/>
      <c r="R193" s="99"/>
      <c r="S193" s="99"/>
      <c r="T193" s="99"/>
      <c r="U193" s="99"/>
      <c r="V193" s="99"/>
      <c r="W193" s="99"/>
      <c r="X193" s="99"/>
      <c r="Y193" s="99"/>
      <c r="Z193" s="66"/>
    </row>
    <row r="194" spans="1:26" ht="12.75" customHeight="1" x14ac:dyDescent="0.2">
      <c r="A194" s="118"/>
      <c r="B194" s="118"/>
      <c r="C194" s="99"/>
      <c r="D194" s="119"/>
      <c r="E194" s="99"/>
      <c r="F194" s="99"/>
      <c r="G194" s="99"/>
      <c r="H194" s="99"/>
      <c r="I194" s="99"/>
      <c r="J194" s="99"/>
      <c r="K194" s="99"/>
      <c r="L194" s="99"/>
      <c r="M194" s="99"/>
      <c r="N194" s="99"/>
      <c r="O194" s="99"/>
      <c r="P194" s="99"/>
      <c r="Q194" s="99"/>
      <c r="R194" s="99"/>
      <c r="S194" s="99"/>
      <c r="T194" s="99"/>
      <c r="U194" s="99"/>
      <c r="V194" s="99"/>
      <c r="W194" s="99"/>
      <c r="X194" s="99"/>
      <c r="Y194" s="99"/>
      <c r="Z194" s="66"/>
    </row>
    <row r="195" spans="1:26" ht="12.75" customHeight="1" x14ac:dyDescent="0.2">
      <c r="A195" s="118"/>
      <c r="B195" s="118"/>
      <c r="C195" s="99"/>
      <c r="D195" s="119"/>
      <c r="E195" s="99"/>
      <c r="F195" s="99"/>
      <c r="G195" s="99"/>
      <c r="H195" s="99"/>
      <c r="I195" s="99"/>
      <c r="J195" s="99"/>
      <c r="K195" s="99"/>
      <c r="L195" s="99"/>
      <c r="M195" s="99"/>
      <c r="N195" s="99"/>
      <c r="O195" s="99"/>
      <c r="P195" s="99"/>
      <c r="Q195" s="99"/>
      <c r="R195" s="99"/>
      <c r="S195" s="99"/>
      <c r="T195" s="99"/>
      <c r="U195" s="99"/>
      <c r="V195" s="99"/>
      <c r="W195" s="99"/>
      <c r="X195" s="99"/>
      <c r="Y195" s="99"/>
      <c r="Z195" s="66"/>
    </row>
    <row r="196" spans="1:26" ht="12.75" customHeight="1" x14ac:dyDescent="0.2">
      <c r="A196" s="118"/>
      <c r="B196" s="118"/>
      <c r="C196" s="99"/>
      <c r="D196" s="119"/>
      <c r="E196" s="99"/>
      <c r="F196" s="99"/>
      <c r="G196" s="99"/>
      <c r="H196" s="99"/>
      <c r="I196" s="99"/>
      <c r="J196" s="99"/>
      <c r="K196" s="99"/>
      <c r="L196" s="99"/>
      <c r="M196" s="99"/>
      <c r="N196" s="99"/>
      <c r="O196" s="99"/>
      <c r="P196" s="99"/>
      <c r="Q196" s="99"/>
      <c r="R196" s="99"/>
      <c r="S196" s="99"/>
      <c r="T196" s="99"/>
      <c r="U196" s="99"/>
      <c r="V196" s="99"/>
      <c r="W196" s="99"/>
      <c r="X196" s="99"/>
      <c r="Y196" s="99"/>
      <c r="Z196" s="66"/>
    </row>
    <row r="197" spans="1:26" ht="12.75" customHeight="1" x14ac:dyDescent="0.2">
      <c r="A197" s="118"/>
      <c r="B197" s="118"/>
      <c r="C197" s="99"/>
      <c r="D197" s="119"/>
      <c r="E197" s="99"/>
      <c r="F197" s="99"/>
      <c r="G197" s="99"/>
      <c r="H197" s="99"/>
      <c r="I197" s="99"/>
      <c r="J197" s="99"/>
      <c r="K197" s="99"/>
      <c r="L197" s="99"/>
      <c r="M197" s="99"/>
      <c r="N197" s="99"/>
      <c r="O197" s="99"/>
      <c r="P197" s="99"/>
      <c r="Q197" s="99"/>
      <c r="R197" s="99"/>
      <c r="S197" s="99"/>
      <c r="T197" s="99"/>
      <c r="U197" s="99"/>
      <c r="V197" s="99"/>
      <c r="W197" s="99"/>
      <c r="X197" s="99"/>
      <c r="Y197" s="99"/>
      <c r="Z197" s="66"/>
    </row>
    <row r="198" spans="1:26" ht="12.75" customHeight="1" x14ac:dyDescent="0.2">
      <c r="A198" s="118"/>
      <c r="B198" s="118"/>
      <c r="C198" s="99"/>
      <c r="D198" s="119"/>
      <c r="E198" s="99"/>
      <c r="F198" s="99"/>
      <c r="G198" s="99"/>
      <c r="H198" s="99"/>
      <c r="I198" s="99"/>
      <c r="J198" s="99"/>
      <c r="K198" s="99"/>
      <c r="L198" s="99"/>
      <c r="M198" s="99"/>
      <c r="N198" s="99"/>
      <c r="O198" s="99"/>
      <c r="P198" s="99"/>
      <c r="Q198" s="99"/>
      <c r="R198" s="99"/>
      <c r="S198" s="99"/>
      <c r="T198" s="99"/>
      <c r="U198" s="99"/>
      <c r="V198" s="99"/>
      <c r="W198" s="99"/>
      <c r="X198" s="99"/>
      <c r="Y198" s="99"/>
      <c r="Z198" s="66"/>
    </row>
    <row r="199" spans="1:26" ht="12.75" customHeight="1" x14ac:dyDescent="0.2">
      <c r="A199" s="118"/>
      <c r="B199" s="118"/>
      <c r="C199" s="99"/>
      <c r="D199" s="119"/>
      <c r="E199" s="99"/>
      <c r="F199" s="99"/>
      <c r="G199" s="99"/>
      <c r="H199" s="99"/>
      <c r="I199" s="99"/>
      <c r="J199" s="99"/>
      <c r="K199" s="99"/>
      <c r="L199" s="99"/>
      <c r="M199" s="99"/>
      <c r="N199" s="99"/>
      <c r="O199" s="99"/>
      <c r="P199" s="99"/>
      <c r="Q199" s="99"/>
      <c r="R199" s="99"/>
      <c r="S199" s="99"/>
      <c r="T199" s="99"/>
      <c r="U199" s="99"/>
      <c r="V199" s="99"/>
      <c r="W199" s="99"/>
      <c r="X199" s="99"/>
      <c r="Y199" s="99"/>
      <c r="Z199" s="66"/>
    </row>
    <row r="200" spans="1:26" ht="12.75" customHeight="1" x14ac:dyDescent="0.2">
      <c r="A200" s="118"/>
      <c r="B200" s="118"/>
      <c r="C200" s="99"/>
      <c r="D200" s="119"/>
      <c r="E200" s="99"/>
      <c r="F200" s="99"/>
      <c r="G200" s="99"/>
      <c r="H200" s="99"/>
      <c r="I200" s="99"/>
      <c r="J200" s="99"/>
      <c r="K200" s="99"/>
      <c r="L200" s="99"/>
      <c r="M200" s="99"/>
      <c r="N200" s="99"/>
      <c r="O200" s="99"/>
      <c r="P200" s="99"/>
      <c r="Q200" s="99"/>
      <c r="R200" s="99"/>
      <c r="S200" s="99"/>
      <c r="T200" s="99"/>
      <c r="U200" s="99"/>
      <c r="V200" s="99"/>
      <c r="W200" s="99"/>
      <c r="X200" s="99"/>
      <c r="Y200" s="99"/>
      <c r="Z200" s="66"/>
    </row>
    <row r="201" spans="1:26" ht="12.75" customHeight="1" x14ac:dyDescent="0.2">
      <c r="A201" s="118"/>
      <c r="B201" s="118"/>
      <c r="C201" s="99"/>
      <c r="D201" s="119"/>
      <c r="E201" s="99"/>
      <c r="F201" s="99"/>
      <c r="G201" s="99"/>
      <c r="H201" s="99"/>
      <c r="I201" s="99"/>
      <c r="J201" s="99"/>
      <c r="K201" s="99"/>
      <c r="L201" s="99"/>
      <c r="M201" s="99"/>
      <c r="N201" s="99"/>
      <c r="O201" s="99"/>
      <c r="P201" s="99"/>
      <c r="Q201" s="99"/>
      <c r="R201" s="99"/>
      <c r="S201" s="99"/>
      <c r="T201" s="99"/>
      <c r="U201" s="99"/>
      <c r="V201" s="99"/>
      <c r="W201" s="99"/>
      <c r="X201" s="99"/>
      <c r="Y201" s="99"/>
      <c r="Z201" s="66"/>
    </row>
    <row r="202" spans="1:26" ht="12.75" customHeight="1" x14ac:dyDescent="0.2">
      <c r="A202" s="118"/>
      <c r="B202" s="118"/>
      <c r="C202" s="99"/>
      <c r="D202" s="119"/>
      <c r="E202" s="99"/>
      <c r="F202" s="99"/>
      <c r="G202" s="99"/>
      <c r="H202" s="99"/>
      <c r="I202" s="99"/>
      <c r="J202" s="99"/>
      <c r="K202" s="99"/>
      <c r="L202" s="99"/>
      <c r="M202" s="99"/>
      <c r="N202" s="99"/>
      <c r="O202" s="99"/>
      <c r="P202" s="99"/>
      <c r="Q202" s="99"/>
      <c r="R202" s="99"/>
      <c r="S202" s="99"/>
      <c r="T202" s="99"/>
      <c r="U202" s="99"/>
      <c r="V202" s="99"/>
      <c r="W202" s="99"/>
      <c r="X202" s="99"/>
      <c r="Y202" s="99"/>
      <c r="Z202" s="66"/>
    </row>
    <row r="203" spans="1:26" ht="12.75" customHeight="1" x14ac:dyDescent="0.2">
      <c r="A203" s="118"/>
      <c r="B203" s="118"/>
      <c r="C203" s="99"/>
      <c r="D203" s="119"/>
      <c r="E203" s="99"/>
      <c r="F203" s="99"/>
      <c r="G203" s="99"/>
      <c r="H203" s="99"/>
      <c r="I203" s="99"/>
      <c r="J203" s="99"/>
      <c r="K203" s="99"/>
      <c r="L203" s="99"/>
      <c r="M203" s="99"/>
      <c r="N203" s="99"/>
      <c r="O203" s="99"/>
      <c r="P203" s="99"/>
      <c r="Q203" s="99"/>
      <c r="R203" s="99"/>
      <c r="S203" s="99"/>
      <c r="T203" s="99"/>
      <c r="U203" s="99"/>
      <c r="V203" s="99"/>
      <c r="W203" s="99"/>
      <c r="X203" s="99"/>
      <c r="Y203" s="99"/>
      <c r="Z203" s="66"/>
    </row>
    <row r="204" spans="1:26" ht="12.75" customHeight="1" x14ac:dyDescent="0.2">
      <c r="A204" s="118"/>
      <c r="B204" s="118"/>
      <c r="C204" s="99"/>
      <c r="D204" s="119"/>
      <c r="E204" s="99"/>
      <c r="F204" s="99"/>
      <c r="G204" s="99"/>
      <c r="H204" s="99"/>
      <c r="I204" s="99"/>
      <c r="J204" s="99"/>
      <c r="K204" s="99"/>
      <c r="L204" s="99"/>
      <c r="M204" s="99"/>
      <c r="N204" s="99"/>
      <c r="O204" s="99"/>
      <c r="P204" s="99"/>
      <c r="Q204" s="99"/>
      <c r="R204" s="99"/>
      <c r="S204" s="99"/>
      <c r="T204" s="99"/>
      <c r="U204" s="99"/>
      <c r="V204" s="99"/>
      <c r="W204" s="99"/>
      <c r="X204" s="99"/>
      <c r="Y204" s="99"/>
      <c r="Z204" s="66"/>
    </row>
    <row r="205" spans="1:26" ht="12.75" customHeight="1" x14ac:dyDescent="0.2">
      <c r="A205" s="118"/>
      <c r="B205" s="118"/>
      <c r="C205" s="99"/>
      <c r="D205" s="119"/>
      <c r="E205" s="99"/>
      <c r="F205" s="99"/>
      <c r="G205" s="99"/>
      <c r="H205" s="99"/>
      <c r="I205" s="99"/>
      <c r="J205" s="99"/>
      <c r="K205" s="99"/>
      <c r="L205" s="99"/>
      <c r="M205" s="99"/>
      <c r="N205" s="99"/>
      <c r="O205" s="99"/>
      <c r="P205" s="99"/>
      <c r="Q205" s="99"/>
      <c r="R205" s="99"/>
      <c r="S205" s="99"/>
      <c r="T205" s="99"/>
      <c r="U205" s="99"/>
      <c r="V205" s="99"/>
      <c r="W205" s="99"/>
      <c r="X205" s="99"/>
      <c r="Y205" s="99"/>
      <c r="Z205" s="66"/>
    </row>
    <row r="206" spans="1:26" ht="12.75" customHeight="1" x14ac:dyDescent="0.2">
      <c r="A206" s="118"/>
      <c r="B206" s="118"/>
      <c r="C206" s="99"/>
      <c r="D206" s="119"/>
      <c r="E206" s="99"/>
      <c r="F206" s="99"/>
      <c r="G206" s="99"/>
      <c r="H206" s="99"/>
      <c r="I206" s="99"/>
      <c r="J206" s="99"/>
      <c r="K206" s="99"/>
      <c r="L206" s="99"/>
      <c r="M206" s="99"/>
      <c r="N206" s="99"/>
      <c r="O206" s="99"/>
      <c r="P206" s="99"/>
      <c r="Q206" s="99"/>
      <c r="R206" s="99"/>
      <c r="S206" s="99"/>
      <c r="T206" s="99"/>
      <c r="U206" s="99"/>
      <c r="V206" s="99"/>
      <c r="W206" s="99"/>
      <c r="X206" s="99"/>
      <c r="Y206" s="99"/>
      <c r="Z206" s="66"/>
    </row>
    <row r="207" spans="1:26" ht="12.75" customHeight="1" x14ac:dyDescent="0.2">
      <c r="A207" s="118"/>
      <c r="B207" s="118"/>
      <c r="C207" s="99"/>
      <c r="D207" s="119"/>
      <c r="E207" s="99"/>
      <c r="F207" s="99"/>
      <c r="G207" s="99"/>
      <c r="H207" s="99"/>
      <c r="I207" s="99"/>
      <c r="J207" s="99"/>
      <c r="K207" s="99"/>
      <c r="L207" s="99"/>
      <c r="M207" s="99"/>
      <c r="N207" s="99"/>
      <c r="O207" s="99"/>
      <c r="P207" s="99"/>
      <c r="Q207" s="99"/>
      <c r="R207" s="99"/>
      <c r="S207" s="99"/>
      <c r="T207" s="99"/>
      <c r="U207" s="99"/>
      <c r="V207" s="99"/>
      <c r="W207" s="99"/>
      <c r="X207" s="99"/>
      <c r="Y207" s="99"/>
      <c r="Z207" s="66"/>
    </row>
    <row r="208" spans="1:26" ht="12.75" customHeight="1" x14ac:dyDescent="0.2">
      <c r="A208" s="118"/>
      <c r="B208" s="118"/>
      <c r="C208" s="99"/>
      <c r="D208" s="119"/>
      <c r="E208" s="99"/>
      <c r="F208" s="99"/>
      <c r="G208" s="99"/>
      <c r="H208" s="99"/>
      <c r="I208" s="99"/>
      <c r="J208" s="99"/>
      <c r="K208" s="99"/>
      <c r="L208" s="99"/>
      <c r="M208" s="99"/>
      <c r="N208" s="99"/>
      <c r="O208" s="99"/>
      <c r="P208" s="99"/>
      <c r="Q208" s="99"/>
      <c r="R208" s="99"/>
      <c r="S208" s="99"/>
      <c r="T208" s="99"/>
      <c r="U208" s="99"/>
      <c r="V208" s="99"/>
      <c r="W208" s="99"/>
      <c r="X208" s="99"/>
      <c r="Y208" s="99"/>
      <c r="Z208" s="66"/>
    </row>
    <row r="209" spans="1:26" ht="12.75" customHeight="1" x14ac:dyDescent="0.2">
      <c r="A209" s="118"/>
      <c r="B209" s="118"/>
      <c r="C209" s="99"/>
      <c r="D209" s="119"/>
      <c r="E209" s="99"/>
      <c r="F209" s="99"/>
      <c r="G209" s="99"/>
      <c r="H209" s="99"/>
      <c r="I209" s="99"/>
      <c r="J209" s="99"/>
      <c r="K209" s="99"/>
      <c r="L209" s="99"/>
      <c r="M209" s="99"/>
      <c r="N209" s="99"/>
      <c r="O209" s="99"/>
      <c r="P209" s="99"/>
      <c r="Q209" s="99"/>
      <c r="R209" s="99"/>
      <c r="S209" s="99"/>
      <c r="T209" s="99"/>
      <c r="U209" s="99"/>
      <c r="V209" s="99"/>
      <c r="W209" s="99"/>
      <c r="X209" s="99"/>
      <c r="Y209" s="99"/>
      <c r="Z209" s="66"/>
    </row>
    <row r="210" spans="1:26" ht="12.75" customHeight="1" x14ac:dyDescent="0.2">
      <c r="A210" s="118"/>
      <c r="B210" s="118"/>
      <c r="C210" s="99"/>
      <c r="D210" s="119"/>
      <c r="E210" s="99"/>
      <c r="F210" s="99"/>
      <c r="G210" s="99"/>
      <c r="H210" s="99"/>
      <c r="I210" s="99"/>
      <c r="J210" s="99"/>
      <c r="K210" s="99"/>
      <c r="L210" s="99"/>
      <c r="M210" s="99"/>
      <c r="N210" s="99"/>
      <c r="O210" s="99"/>
      <c r="P210" s="99"/>
      <c r="Q210" s="99"/>
      <c r="R210" s="99"/>
      <c r="S210" s="99"/>
      <c r="T210" s="99"/>
      <c r="U210" s="99"/>
      <c r="V210" s="99"/>
      <c r="W210" s="99"/>
      <c r="X210" s="99"/>
      <c r="Y210" s="99"/>
      <c r="Z210" s="66"/>
    </row>
    <row r="211" spans="1:26" ht="12.75" customHeight="1" x14ac:dyDescent="0.2">
      <c r="A211" s="118"/>
      <c r="B211" s="118"/>
      <c r="C211" s="99"/>
      <c r="D211" s="119"/>
      <c r="E211" s="99"/>
      <c r="F211" s="99"/>
      <c r="G211" s="99"/>
      <c r="H211" s="99"/>
      <c r="I211" s="99"/>
      <c r="J211" s="99"/>
      <c r="K211" s="99"/>
      <c r="L211" s="99"/>
      <c r="M211" s="99"/>
      <c r="N211" s="99"/>
      <c r="O211" s="99"/>
      <c r="P211" s="99"/>
      <c r="Q211" s="99"/>
      <c r="R211" s="99"/>
      <c r="S211" s="99"/>
      <c r="T211" s="99"/>
      <c r="U211" s="99"/>
      <c r="V211" s="99"/>
      <c r="W211" s="99"/>
      <c r="X211" s="99"/>
      <c r="Y211" s="99"/>
      <c r="Z211" s="66"/>
    </row>
    <row r="212" spans="1:26" ht="12.75" customHeight="1" x14ac:dyDescent="0.2">
      <c r="A212" s="118"/>
      <c r="B212" s="118"/>
      <c r="C212" s="99"/>
      <c r="D212" s="119"/>
      <c r="E212" s="99"/>
      <c r="F212" s="99"/>
      <c r="G212" s="99"/>
      <c r="H212" s="99"/>
      <c r="I212" s="99"/>
      <c r="J212" s="99"/>
      <c r="K212" s="99"/>
      <c r="L212" s="99"/>
      <c r="M212" s="99"/>
      <c r="N212" s="99"/>
      <c r="O212" s="99"/>
      <c r="P212" s="99"/>
      <c r="Q212" s="99"/>
      <c r="R212" s="99"/>
      <c r="S212" s="99"/>
      <c r="T212" s="99"/>
      <c r="U212" s="99"/>
      <c r="V212" s="99"/>
      <c r="W212" s="99"/>
      <c r="X212" s="99"/>
      <c r="Y212" s="99"/>
      <c r="Z212" s="66"/>
    </row>
    <row r="213" spans="1:26" ht="12.75" customHeight="1" x14ac:dyDescent="0.2">
      <c r="A213" s="118"/>
      <c r="B213" s="118"/>
      <c r="C213" s="99"/>
      <c r="D213" s="119"/>
      <c r="E213" s="99"/>
      <c r="F213" s="99"/>
      <c r="G213" s="99"/>
      <c r="H213" s="99"/>
      <c r="I213" s="99"/>
      <c r="J213" s="99"/>
      <c r="K213" s="99"/>
      <c r="L213" s="99"/>
      <c r="M213" s="99"/>
      <c r="N213" s="99"/>
      <c r="O213" s="99"/>
      <c r="P213" s="99"/>
      <c r="Q213" s="99"/>
      <c r="R213" s="99"/>
      <c r="S213" s="99"/>
      <c r="T213" s="99"/>
      <c r="U213" s="99"/>
      <c r="V213" s="99"/>
      <c r="W213" s="99"/>
      <c r="X213" s="99"/>
      <c r="Y213" s="99"/>
      <c r="Z213" s="66"/>
    </row>
    <row r="214" spans="1:26" ht="12.75" customHeight="1" x14ac:dyDescent="0.2">
      <c r="A214" s="118"/>
      <c r="B214" s="118"/>
      <c r="C214" s="99"/>
      <c r="D214" s="119"/>
      <c r="E214" s="99"/>
      <c r="F214" s="99"/>
      <c r="G214" s="99"/>
      <c r="H214" s="99"/>
      <c r="I214" s="99"/>
      <c r="J214" s="99"/>
      <c r="K214" s="99"/>
      <c r="L214" s="99"/>
      <c r="M214" s="99"/>
      <c r="N214" s="99"/>
      <c r="O214" s="99"/>
      <c r="P214" s="99"/>
      <c r="Q214" s="99"/>
      <c r="R214" s="99"/>
      <c r="S214" s="99"/>
      <c r="T214" s="99"/>
      <c r="U214" s="99"/>
      <c r="V214" s="99"/>
      <c r="W214" s="99"/>
      <c r="X214" s="99"/>
      <c r="Y214" s="99"/>
      <c r="Z214" s="66"/>
    </row>
    <row r="215" spans="1:26" ht="12.75" customHeight="1" x14ac:dyDescent="0.2">
      <c r="A215" s="118"/>
      <c r="B215" s="118"/>
      <c r="C215" s="99"/>
      <c r="D215" s="119"/>
      <c r="E215" s="99"/>
      <c r="F215" s="99"/>
      <c r="G215" s="99"/>
      <c r="H215" s="99"/>
      <c r="I215" s="99"/>
      <c r="J215" s="99"/>
      <c r="K215" s="99"/>
      <c r="L215" s="99"/>
      <c r="M215" s="99"/>
      <c r="N215" s="99"/>
      <c r="O215" s="99"/>
      <c r="P215" s="99"/>
      <c r="Q215" s="99"/>
      <c r="R215" s="99"/>
      <c r="S215" s="99"/>
      <c r="T215" s="99"/>
      <c r="U215" s="99"/>
      <c r="V215" s="99"/>
      <c r="W215" s="99"/>
      <c r="X215" s="99"/>
      <c r="Y215" s="99"/>
      <c r="Z215" s="66"/>
    </row>
    <row r="216" spans="1:26" ht="12.75" customHeight="1" x14ac:dyDescent="0.2">
      <c r="A216" s="118"/>
      <c r="B216" s="118"/>
      <c r="C216" s="99"/>
      <c r="D216" s="119"/>
      <c r="E216" s="99"/>
      <c r="F216" s="99"/>
      <c r="G216" s="99"/>
      <c r="H216" s="99"/>
      <c r="I216" s="99"/>
      <c r="J216" s="99"/>
      <c r="K216" s="99"/>
      <c r="L216" s="99"/>
      <c r="M216" s="99"/>
      <c r="N216" s="99"/>
      <c r="O216" s="99"/>
      <c r="P216" s="99"/>
      <c r="Q216" s="99"/>
      <c r="R216" s="99"/>
      <c r="S216" s="99"/>
      <c r="T216" s="99"/>
      <c r="U216" s="99"/>
      <c r="V216" s="99"/>
      <c r="W216" s="99"/>
      <c r="X216" s="99"/>
      <c r="Y216" s="99"/>
      <c r="Z216" s="66"/>
    </row>
    <row r="217" spans="1:26" ht="12.75" customHeight="1" x14ac:dyDescent="0.2">
      <c r="A217" s="118"/>
      <c r="B217" s="118"/>
      <c r="C217" s="99"/>
      <c r="D217" s="119"/>
      <c r="E217" s="99"/>
      <c r="F217" s="99"/>
      <c r="G217" s="99"/>
      <c r="H217" s="99"/>
      <c r="I217" s="99"/>
      <c r="J217" s="99"/>
      <c r="K217" s="99"/>
      <c r="L217" s="99"/>
      <c r="M217" s="99"/>
      <c r="N217" s="99"/>
      <c r="O217" s="99"/>
      <c r="P217" s="99"/>
      <c r="Q217" s="99"/>
      <c r="R217" s="99"/>
      <c r="S217" s="99"/>
      <c r="T217" s="99"/>
      <c r="U217" s="99"/>
      <c r="V217" s="99"/>
      <c r="W217" s="99"/>
      <c r="X217" s="99"/>
      <c r="Y217" s="99"/>
      <c r="Z217" s="66"/>
    </row>
    <row r="218" spans="1:26" ht="12.75" customHeight="1" x14ac:dyDescent="0.2">
      <c r="A218" s="118"/>
      <c r="B218" s="118"/>
      <c r="C218" s="99"/>
      <c r="D218" s="119"/>
      <c r="E218" s="99"/>
      <c r="F218" s="99"/>
      <c r="G218" s="99"/>
      <c r="H218" s="99"/>
      <c r="I218" s="99"/>
      <c r="J218" s="99"/>
      <c r="K218" s="99"/>
      <c r="L218" s="99"/>
      <c r="M218" s="99"/>
      <c r="N218" s="99"/>
      <c r="O218" s="99"/>
      <c r="P218" s="99"/>
      <c r="Q218" s="99"/>
      <c r="R218" s="99"/>
      <c r="S218" s="99"/>
      <c r="T218" s="99"/>
      <c r="U218" s="99"/>
      <c r="V218" s="99"/>
      <c r="W218" s="99"/>
      <c r="X218" s="99"/>
      <c r="Y218" s="99"/>
      <c r="Z218" s="66"/>
    </row>
    <row r="219" spans="1:26" ht="12.75" customHeight="1" x14ac:dyDescent="0.2"/>
    <row r="220" spans="1:26" ht="12.75" customHeight="1" x14ac:dyDescent="0.2"/>
    <row r="221" spans="1:26" ht="12.75" customHeight="1" x14ac:dyDescent="0.2"/>
    <row r="222" spans="1:26" ht="12.75" customHeight="1" x14ac:dyDescent="0.2"/>
    <row r="223" spans="1:26" ht="12.75" customHeight="1" x14ac:dyDescent="0.2"/>
    <row r="224" spans="1:26"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sheetData>
  <mergeCells count="7">
    <mergeCell ref="C5:G5"/>
    <mergeCell ref="C11:F11"/>
    <mergeCell ref="A1:G1"/>
    <mergeCell ref="C2:D2"/>
    <mergeCell ref="F2:G2"/>
    <mergeCell ref="C3:G3"/>
    <mergeCell ref="A4:C4"/>
  </mergeCells>
  <pageMargins left="0.70866141732283472" right="0.70866141732283472" top="0.74803149606299213" bottom="0.74803149606299213" header="0" footer="0"/>
  <pageSetup paperSize="9" scale="48" fitToHeight="0" orientation="landscape" r:id="rId1"/>
  <headerFooter>
    <oddFooter>&amp;RPÁGINA &amp;P DE</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8DFAF-F68B-4ECF-A256-315C20655E79}">
  <sheetPr>
    <tabColor rgb="FFFFFF00"/>
    <pageSetUpPr fitToPage="1"/>
  </sheetPr>
  <dimension ref="A1:Y1000"/>
  <sheetViews>
    <sheetView showGridLines="0" workbookViewId="0">
      <selection activeCell="C8" sqref="C8:F8"/>
    </sheetView>
  </sheetViews>
  <sheetFormatPr defaultColWidth="12.5703125" defaultRowHeight="15" customHeight="1" outlineLevelRow="1" x14ac:dyDescent="0.2"/>
  <cols>
    <col min="1" max="1" width="9" customWidth="1"/>
    <col min="2" max="2" width="14" customWidth="1"/>
    <col min="3" max="3" width="100.5703125" customWidth="1"/>
    <col min="4" max="4" width="6.42578125" customWidth="1"/>
    <col min="5" max="5" width="10.5703125" customWidth="1"/>
    <col min="6" max="7" width="9.42578125" customWidth="1"/>
    <col min="8" max="8" width="2.85546875" customWidth="1"/>
    <col min="9" max="25" width="8" customWidth="1"/>
  </cols>
  <sheetData>
    <row r="1" spans="1:25" ht="12.75" customHeight="1" x14ac:dyDescent="0.2">
      <c r="A1" s="396" t="s">
        <v>131</v>
      </c>
      <c r="B1" s="384"/>
      <c r="C1" s="384"/>
      <c r="D1" s="384"/>
      <c r="E1" s="384"/>
      <c r="F1" s="384"/>
      <c r="G1" s="385"/>
      <c r="H1" s="359" t="e">
        <f>+#REF!</f>
        <v>#REF!</v>
      </c>
      <c r="I1" s="356"/>
      <c r="J1" s="356"/>
      <c r="K1" s="208"/>
      <c r="L1" s="208"/>
      <c r="M1" s="208"/>
      <c r="N1" s="208"/>
      <c r="O1" s="208"/>
      <c r="P1" s="208"/>
      <c r="Q1" s="208"/>
      <c r="R1" s="208"/>
      <c r="S1" s="208"/>
      <c r="T1" s="208"/>
      <c r="U1" s="208"/>
      <c r="V1" s="208"/>
      <c r="W1" s="208"/>
      <c r="X1" s="208"/>
      <c r="Y1" s="208"/>
    </row>
    <row r="2" spans="1:25" ht="12.75" customHeight="1" x14ac:dyDescent="0.2">
      <c r="A2" s="318"/>
      <c r="B2" s="319"/>
      <c r="C2" s="397" t="str">
        <f>Resumo!$A$5</f>
        <v>DATA-BASE: SINAPI 05/2024, SABESP 05/2024 ( L.S.: 88,52% | B.D.I.: 26,98%),  Ata de Registro nº84/2024, cotação de mercado</v>
      </c>
      <c r="D2" s="372"/>
      <c r="E2" s="208"/>
      <c r="F2" s="398"/>
      <c r="G2" s="387"/>
      <c r="H2" s="208"/>
      <c r="I2" s="357">
        <v>5.24839E-2</v>
      </c>
      <c r="J2" s="356"/>
      <c r="K2" s="208"/>
      <c r="L2" s="208"/>
      <c r="M2" s="208"/>
      <c r="N2" s="208"/>
      <c r="O2" s="208"/>
      <c r="P2" s="208"/>
      <c r="Q2" s="208"/>
      <c r="R2" s="208"/>
      <c r="S2" s="208"/>
      <c r="T2" s="208"/>
      <c r="U2" s="208"/>
      <c r="V2" s="208"/>
      <c r="W2" s="208"/>
      <c r="X2" s="208"/>
      <c r="Y2" s="208"/>
    </row>
    <row r="3" spans="1:25" ht="12.75" customHeight="1" x14ac:dyDescent="0.2">
      <c r="A3" s="193" t="s">
        <v>310</v>
      </c>
      <c r="B3" s="190"/>
      <c r="C3" s="453" t="s">
        <v>177</v>
      </c>
      <c r="D3" s="400"/>
      <c r="E3" s="400"/>
      <c r="F3" s="400"/>
      <c r="G3" s="401"/>
      <c r="H3" s="34"/>
      <c r="I3" s="358"/>
      <c r="J3" s="358"/>
      <c r="K3" s="34"/>
      <c r="L3" s="34"/>
      <c r="M3" s="34"/>
      <c r="N3" s="34"/>
      <c r="O3" s="34"/>
      <c r="P3" s="34"/>
      <c r="Q3" s="34"/>
      <c r="R3" s="34"/>
      <c r="S3" s="34"/>
      <c r="T3" s="34"/>
      <c r="U3" s="34"/>
      <c r="V3" s="34"/>
      <c r="W3" s="34"/>
      <c r="X3" s="34"/>
      <c r="Y3" s="34"/>
    </row>
    <row r="4" spans="1:25" ht="12.75" customHeight="1" thickBot="1" x14ac:dyDescent="0.25">
      <c r="A4" s="254" t="str">
        <f>A3</f>
        <v>3.5.</v>
      </c>
      <c r="B4" s="210">
        <v>2</v>
      </c>
      <c r="C4" s="469" t="s">
        <v>329</v>
      </c>
      <c r="D4" s="381"/>
      <c r="E4" s="381"/>
      <c r="F4" s="381"/>
      <c r="G4" s="468"/>
      <c r="H4" s="34"/>
      <c r="I4" s="34"/>
      <c r="J4" s="34"/>
      <c r="K4" s="34"/>
      <c r="L4" s="34"/>
      <c r="M4" s="34"/>
      <c r="N4" s="34"/>
      <c r="O4" s="34"/>
      <c r="P4" s="34"/>
      <c r="Q4" s="34"/>
      <c r="R4" s="34"/>
      <c r="S4" s="34"/>
      <c r="T4" s="34"/>
      <c r="U4" s="34"/>
      <c r="V4" s="34"/>
      <c r="W4" s="34"/>
      <c r="X4" s="34"/>
      <c r="Y4" s="34"/>
    </row>
    <row r="5" spans="1:25" ht="12.75" customHeight="1" outlineLevel="1" thickTop="1" thickBot="1" x14ac:dyDescent="0.25">
      <c r="A5" s="44" t="s">
        <v>1</v>
      </c>
      <c r="B5" s="6" t="s">
        <v>2</v>
      </c>
      <c r="C5" s="45" t="s">
        <v>3</v>
      </c>
      <c r="D5" s="46" t="s">
        <v>4</v>
      </c>
      <c r="E5" s="8" t="s">
        <v>146</v>
      </c>
      <c r="F5" s="47" t="s">
        <v>7</v>
      </c>
      <c r="G5" s="8" t="s">
        <v>147</v>
      </c>
      <c r="H5" s="39"/>
      <c r="I5" s="39"/>
      <c r="J5" s="39"/>
      <c r="K5" s="39"/>
      <c r="L5" s="39"/>
      <c r="M5" s="39"/>
      <c r="N5" s="39"/>
      <c r="O5" s="39"/>
      <c r="P5" s="39"/>
      <c r="Q5" s="39"/>
      <c r="R5" s="39"/>
      <c r="S5" s="39"/>
      <c r="T5" s="39"/>
      <c r="U5" s="39"/>
      <c r="V5" s="39"/>
      <c r="W5" s="39"/>
      <c r="X5" s="39"/>
      <c r="Y5" s="39"/>
    </row>
    <row r="6" spans="1:25" ht="12.75" customHeight="1" outlineLevel="1" thickTop="1" x14ac:dyDescent="0.2">
      <c r="A6" s="48">
        <v>1</v>
      </c>
      <c r="B6" s="48"/>
      <c r="C6" s="80" t="s">
        <v>185</v>
      </c>
      <c r="D6" s="51"/>
      <c r="E6" s="52"/>
      <c r="F6" s="53"/>
      <c r="G6" s="53"/>
      <c r="H6" s="34"/>
      <c r="I6" s="34"/>
      <c r="J6" s="34"/>
      <c r="K6" s="34"/>
      <c r="L6" s="34"/>
      <c r="M6" s="34"/>
      <c r="N6" s="34"/>
      <c r="O6" s="34"/>
      <c r="P6" s="34"/>
      <c r="Q6" s="34"/>
      <c r="R6" s="34"/>
      <c r="S6" s="34"/>
      <c r="T6" s="34"/>
      <c r="U6" s="34"/>
      <c r="V6" s="34"/>
      <c r="W6" s="34"/>
      <c r="X6" s="34"/>
      <c r="Y6" s="34"/>
    </row>
    <row r="7" spans="1:25" ht="35.25" customHeight="1" outlineLevel="1" thickBot="1" x14ac:dyDescent="0.25">
      <c r="A7" s="200" t="s">
        <v>328</v>
      </c>
      <c r="B7" s="76" t="str">
        <f>VLOOKUP(A7,Preco.Unitario!$A$4:$G$104,2,FALSE)</f>
        <v>cotação</v>
      </c>
      <c r="C7" s="67" t="str">
        <f>VLOOKUP(A7,Preco.Unitario!$A$4:$G$104,3,FALSE)</f>
        <v>COMUNICAÇÃO CELULAR (SMARTPHONE 8G RAM, 126GB, PROCESSADOR OCTACORE, 3 UNIDADES COM CHIP E PLANO CONTROLE POR 12 MESES)</v>
      </c>
      <c r="D7" s="77" t="str">
        <f>VLOOKUP(A7,Preco.Unitario!$A$4:$G$104,4,FALSE)</f>
        <v>mês</v>
      </c>
      <c r="E7" s="82">
        <v>1</v>
      </c>
      <c r="F7" s="79">
        <f>VLOOKUP(A7,Preco.Unitario!$A$4:$G$104,7,FALSE)</f>
        <v>0</v>
      </c>
      <c r="G7" s="79">
        <f>E7*F7</f>
        <v>0</v>
      </c>
      <c r="H7" s="34"/>
      <c r="I7" s="34"/>
      <c r="J7" s="34"/>
      <c r="K7" s="34"/>
      <c r="L7" s="34"/>
      <c r="M7" s="34"/>
      <c r="N7" s="34"/>
      <c r="O7" s="34"/>
      <c r="P7" s="34"/>
      <c r="Q7" s="34"/>
      <c r="R7" s="34"/>
      <c r="S7" s="34"/>
      <c r="T7" s="34"/>
      <c r="U7" s="34"/>
      <c r="V7" s="34"/>
      <c r="W7" s="34"/>
      <c r="X7" s="34"/>
      <c r="Y7" s="34"/>
    </row>
    <row r="8" spans="1:25" ht="12.75" customHeight="1" thickTop="1" x14ac:dyDescent="0.2">
      <c r="A8" s="211"/>
      <c r="B8" s="212"/>
      <c r="C8" s="455" t="s">
        <v>153</v>
      </c>
      <c r="D8" s="374"/>
      <c r="E8" s="374"/>
      <c r="F8" s="375"/>
      <c r="G8" s="255">
        <f>SUM(G6:G7)</f>
        <v>0</v>
      </c>
      <c r="H8" s="34"/>
      <c r="I8" s="34"/>
      <c r="J8" s="34"/>
      <c r="K8" s="34"/>
      <c r="L8" s="34"/>
      <c r="M8" s="34"/>
      <c r="N8" s="34"/>
      <c r="O8" s="34"/>
      <c r="P8" s="34"/>
      <c r="Q8" s="34"/>
      <c r="R8" s="34"/>
      <c r="S8" s="34"/>
      <c r="T8" s="34"/>
      <c r="U8" s="34"/>
      <c r="V8" s="34"/>
      <c r="W8" s="34"/>
      <c r="X8" s="34"/>
      <c r="Y8" s="34"/>
    </row>
    <row r="9" spans="1:25" ht="12.75" customHeight="1" x14ac:dyDescent="0.2">
      <c r="A9" s="90"/>
      <c r="B9" s="90"/>
      <c r="C9" s="39"/>
      <c r="D9" s="91"/>
      <c r="E9" s="39"/>
      <c r="F9" s="39"/>
      <c r="G9" s="39"/>
      <c r="H9" s="39"/>
      <c r="I9" s="39"/>
      <c r="J9" s="39"/>
      <c r="K9" s="39"/>
      <c r="L9" s="39"/>
      <c r="M9" s="39"/>
      <c r="N9" s="39"/>
      <c r="O9" s="39"/>
      <c r="P9" s="39"/>
      <c r="Q9" s="39"/>
      <c r="R9" s="39"/>
      <c r="S9" s="39"/>
      <c r="T9" s="39"/>
      <c r="U9" s="39"/>
      <c r="V9" s="39"/>
      <c r="W9" s="39"/>
      <c r="X9" s="39"/>
      <c r="Y9" s="39"/>
    </row>
    <row r="10" spans="1:25" ht="12.75" customHeight="1" x14ac:dyDescent="0.2">
      <c r="A10" s="90"/>
      <c r="B10" s="90"/>
      <c r="C10" s="39"/>
      <c r="D10" s="91"/>
      <c r="E10" s="39"/>
      <c r="F10" s="39"/>
      <c r="G10" s="39"/>
      <c r="H10" s="39"/>
      <c r="I10" s="39"/>
      <c r="J10" s="39"/>
      <c r="K10" s="39"/>
      <c r="L10" s="39"/>
      <c r="M10" s="39"/>
      <c r="N10" s="39"/>
      <c r="O10" s="39"/>
      <c r="P10" s="39"/>
      <c r="Q10" s="39"/>
      <c r="R10" s="39"/>
      <c r="S10" s="39"/>
      <c r="T10" s="39"/>
      <c r="U10" s="39"/>
      <c r="V10" s="39"/>
      <c r="W10" s="39"/>
      <c r="X10" s="39"/>
      <c r="Y10" s="39"/>
    </row>
    <row r="11" spans="1:25" ht="12.75" customHeight="1" x14ac:dyDescent="0.2">
      <c r="A11" s="90"/>
      <c r="B11" s="90"/>
      <c r="C11" s="39"/>
      <c r="D11" s="91"/>
      <c r="E11" s="39"/>
      <c r="F11" s="39"/>
      <c r="G11" s="39"/>
      <c r="H11" s="39"/>
      <c r="I11" s="39"/>
      <c r="J11" s="39"/>
      <c r="K11" s="39"/>
      <c r="L11" s="39"/>
      <c r="M11" s="39"/>
      <c r="N11" s="39"/>
      <c r="O11" s="39"/>
      <c r="P11" s="39"/>
      <c r="Q11" s="39"/>
      <c r="R11" s="39"/>
      <c r="S11" s="39"/>
      <c r="T11" s="39"/>
      <c r="U11" s="39"/>
      <c r="V11" s="39"/>
      <c r="W11" s="39"/>
      <c r="X11" s="39"/>
      <c r="Y11" s="39"/>
    </row>
    <row r="12" spans="1:25" ht="12.75" customHeight="1" x14ac:dyDescent="0.2">
      <c r="A12" s="90"/>
      <c r="B12" s="90"/>
      <c r="C12" s="39"/>
      <c r="D12" s="91"/>
      <c r="E12" s="39"/>
      <c r="F12" s="39"/>
      <c r="G12" s="39"/>
      <c r="H12" s="39"/>
      <c r="I12" s="39"/>
      <c r="J12" s="39"/>
      <c r="K12" s="39"/>
      <c r="L12" s="39"/>
      <c r="M12" s="39"/>
      <c r="N12" s="39"/>
      <c r="O12" s="39"/>
      <c r="P12" s="39"/>
      <c r="Q12" s="39"/>
      <c r="R12" s="39"/>
      <c r="S12" s="39"/>
      <c r="T12" s="39"/>
      <c r="U12" s="39"/>
      <c r="V12" s="39"/>
      <c r="W12" s="39"/>
      <c r="X12" s="39"/>
      <c r="Y12" s="39"/>
    </row>
    <row r="13" spans="1:25" ht="12.75" customHeight="1" x14ac:dyDescent="0.2">
      <c r="A13" s="90"/>
      <c r="B13" s="90"/>
      <c r="C13" s="39"/>
      <c r="D13" s="91"/>
      <c r="E13" s="39"/>
      <c r="F13" s="39"/>
      <c r="G13" s="39"/>
      <c r="H13" s="39"/>
      <c r="I13" s="39"/>
      <c r="J13" s="39"/>
      <c r="K13" s="39"/>
      <c r="L13" s="39"/>
      <c r="M13" s="39"/>
      <c r="N13" s="39"/>
      <c r="O13" s="39"/>
      <c r="P13" s="39"/>
      <c r="Q13" s="39"/>
      <c r="R13" s="39"/>
      <c r="S13" s="39"/>
      <c r="T13" s="39"/>
      <c r="U13" s="39"/>
      <c r="V13" s="39"/>
      <c r="W13" s="39"/>
      <c r="X13" s="39"/>
      <c r="Y13" s="39"/>
    </row>
    <row r="14" spans="1:25" ht="12.75" customHeight="1" x14ac:dyDescent="0.2">
      <c r="A14" s="90"/>
      <c r="B14" s="90"/>
      <c r="C14" s="39"/>
      <c r="D14" s="91"/>
      <c r="E14" s="39"/>
      <c r="F14" s="39"/>
      <c r="G14" s="39"/>
      <c r="H14" s="39"/>
      <c r="I14" s="39"/>
      <c r="J14" s="39"/>
      <c r="K14" s="39"/>
      <c r="L14" s="39"/>
      <c r="M14" s="39"/>
      <c r="N14" s="39"/>
      <c r="O14" s="39"/>
      <c r="P14" s="39"/>
      <c r="Q14" s="39"/>
      <c r="R14" s="39"/>
      <c r="S14" s="39"/>
      <c r="T14" s="39"/>
      <c r="U14" s="39"/>
      <c r="V14" s="39"/>
      <c r="W14" s="39"/>
      <c r="X14" s="39"/>
      <c r="Y14" s="39"/>
    </row>
    <row r="15" spans="1:25" ht="12.75" customHeight="1" x14ac:dyDescent="0.2">
      <c r="A15" s="90"/>
      <c r="B15" s="90"/>
      <c r="C15" s="39"/>
      <c r="D15" s="91"/>
      <c r="E15" s="39"/>
      <c r="F15" s="39"/>
      <c r="G15" s="39"/>
      <c r="H15" s="39"/>
      <c r="I15" s="39"/>
      <c r="J15" s="39"/>
      <c r="K15" s="39"/>
      <c r="L15" s="39"/>
      <c r="M15" s="39"/>
      <c r="N15" s="39"/>
      <c r="O15" s="39"/>
      <c r="P15" s="39"/>
      <c r="Q15" s="39"/>
      <c r="R15" s="39"/>
      <c r="S15" s="39"/>
      <c r="T15" s="39"/>
      <c r="U15" s="39"/>
      <c r="V15" s="39"/>
      <c r="W15" s="39"/>
      <c r="X15" s="39"/>
      <c r="Y15" s="39"/>
    </row>
    <row r="16" spans="1:25" ht="12.75" customHeight="1" x14ac:dyDescent="0.2">
      <c r="A16" s="90"/>
      <c r="B16" s="90"/>
      <c r="C16" s="39"/>
      <c r="D16" s="91"/>
      <c r="E16" s="39"/>
      <c r="F16" s="39"/>
      <c r="G16" s="39"/>
      <c r="H16" s="39"/>
      <c r="I16" s="39"/>
      <c r="J16" s="39"/>
      <c r="K16" s="39"/>
      <c r="L16" s="39"/>
      <c r="M16" s="39"/>
      <c r="N16" s="39"/>
      <c r="O16" s="39"/>
      <c r="P16" s="39"/>
      <c r="Q16" s="39"/>
      <c r="R16" s="39"/>
      <c r="S16" s="39"/>
      <c r="T16" s="39"/>
      <c r="U16" s="39"/>
      <c r="V16" s="39"/>
      <c r="W16" s="39"/>
      <c r="X16" s="39"/>
      <c r="Y16" s="39"/>
    </row>
    <row r="17" spans="1:25" ht="12.75" customHeight="1" x14ac:dyDescent="0.2">
      <c r="A17" s="90"/>
      <c r="B17" s="90"/>
      <c r="C17" s="39"/>
      <c r="D17" s="91"/>
      <c r="E17" s="39"/>
      <c r="F17" s="39"/>
      <c r="G17" s="39"/>
      <c r="H17" s="39"/>
      <c r="I17" s="39"/>
      <c r="J17" s="39"/>
      <c r="K17" s="39"/>
      <c r="L17" s="39"/>
      <c r="M17" s="39"/>
      <c r="N17" s="39"/>
      <c r="O17" s="39"/>
      <c r="P17" s="39"/>
      <c r="Q17" s="39"/>
      <c r="R17" s="39"/>
      <c r="S17" s="39"/>
      <c r="T17" s="39"/>
      <c r="U17" s="39"/>
      <c r="V17" s="39"/>
      <c r="W17" s="39"/>
      <c r="X17" s="39"/>
      <c r="Y17" s="39"/>
    </row>
    <row r="18" spans="1:25" ht="12.75" customHeight="1" x14ac:dyDescent="0.2">
      <c r="A18" s="90"/>
      <c r="B18" s="90"/>
      <c r="C18" s="39"/>
      <c r="D18" s="91"/>
      <c r="E18" s="39"/>
      <c r="F18" s="39"/>
      <c r="G18" s="39"/>
      <c r="H18" s="39"/>
      <c r="I18" s="39"/>
      <c r="J18" s="39"/>
      <c r="K18" s="39"/>
      <c r="L18" s="39"/>
      <c r="M18" s="39"/>
      <c r="N18" s="39"/>
      <c r="O18" s="39"/>
      <c r="P18" s="39"/>
      <c r="Q18" s="39"/>
      <c r="R18" s="39"/>
      <c r="S18" s="39"/>
      <c r="T18" s="39"/>
      <c r="U18" s="39"/>
      <c r="V18" s="39"/>
      <c r="W18" s="39"/>
      <c r="X18" s="39"/>
      <c r="Y18" s="39"/>
    </row>
    <row r="19" spans="1:25" ht="12.75" customHeight="1" x14ac:dyDescent="0.2">
      <c r="A19" s="90"/>
      <c r="B19" s="90"/>
      <c r="C19" s="39"/>
      <c r="D19" s="91"/>
      <c r="E19" s="39"/>
      <c r="F19" s="39"/>
      <c r="G19" s="39"/>
      <c r="H19" s="39"/>
      <c r="I19" s="39"/>
      <c r="J19" s="39"/>
      <c r="K19" s="39"/>
      <c r="L19" s="39"/>
      <c r="M19" s="39"/>
      <c r="N19" s="39"/>
      <c r="O19" s="39"/>
      <c r="P19" s="39"/>
      <c r="Q19" s="39"/>
      <c r="R19" s="39"/>
      <c r="S19" s="39"/>
      <c r="T19" s="39"/>
      <c r="U19" s="39"/>
      <c r="V19" s="39"/>
      <c r="W19" s="39"/>
      <c r="X19" s="39"/>
      <c r="Y19" s="39"/>
    </row>
    <row r="20" spans="1:25" ht="12.75" customHeight="1" x14ac:dyDescent="0.2">
      <c r="A20" s="90"/>
      <c r="B20" s="90"/>
      <c r="C20" s="39"/>
      <c r="D20" s="91"/>
      <c r="E20" s="39"/>
      <c r="F20" s="39"/>
      <c r="G20" s="39"/>
      <c r="H20" s="39"/>
      <c r="I20" s="39"/>
      <c r="J20" s="39"/>
      <c r="K20" s="39"/>
      <c r="L20" s="39"/>
      <c r="M20" s="39"/>
      <c r="N20" s="39"/>
      <c r="O20" s="39"/>
      <c r="P20" s="39"/>
      <c r="Q20" s="39"/>
      <c r="R20" s="39"/>
      <c r="S20" s="39"/>
      <c r="T20" s="39"/>
      <c r="U20" s="39"/>
      <c r="V20" s="39"/>
      <c r="W20" s="39"/>
      <c r="X20" s="39"/>
      <c r="Y20" s="39"/>
    </row>
    <row r="21" spans="1:25" ht="12.75" customHeight="1" x14ac:dyDescent="0.2">
      <c r="A21" s="90"/>
      <c r="B21" s="90"/>
      <c r="C21" s="39"/>
      <c r="D21" s="91"/>
      <c r="E21" s="39"/>
      <c r="F21" s="39"/>
      <c r="G21" s="39"/>
      <c r="H21" s="39"/>
      <c r="I21" s="39"/>
      <c r="J21" s="39"/>
      <c r="K21" s="39"/>
      <c r="L21" s="39"/>
      <c r="M21" s="39"/>
      <c r="N21" s="39"/>
      <c r="O21" s="39"/>
      <c r="P21" s="39"/>
      <c r="Q21" s="39"/>
      <c r="R21" s="39"/>
      <c r="S21" s="39"/>
      <c r="T21" s="39"/>
      <c r="U21" s="39"/>
      <c r="V21" s="39"/>
      <c r="W21" s="39"/>
      <c r="X21" s="39"/>
      <c r="Y21" s="39"/>
    </row>
    <row r="22" spans="1:25" ht="12.75" customHeight="1" x14ac:dyDescent="0.2">
      <c r="A22" s="90"/>
      <c r="B22" s="90"/>
      <c r="C22" s="39"/>
      <c r="D22" s="91"/>
      <c r="E22" s="39"/>
      <c r="F22" s="39"/>
      <c r="G22" s="39"/>
      <c r="H22" s="39"/>
      <c r="I22" s="39"/>
      <c r="J22" s="39"/>
      <c r="K22" s="39"/>
      <c r="L22" s="39"/>
      <c r="M22" s="39"/>
      <c r="N22" s="39"/>
      <c r="O22" s="39"/>
      <c r="P22" s="39"/>
      <c r="Q22" s="39"/>
      <c r="R22" s="39"/>
      <c r="S22" s="39"/>
      <c r="T22" s="39"/>
      <c r="U22" s="39"/>
      <c r="V22" s="39"/>
      <c r="W22" s="39"/>
      <c r="X22" s="39"/>
      <c r="Y22" s="39"/>
    </row>
    <row r="23" spans="1:25" ht="12.75" customHeight="1" x14ac:dyDescent="0.2">
      <c r="A23" s="90"/>
      <c r="B23" s="90"/>
      <c r="C23" s="39"/>
      <c r="D23" s="91"/>
      <c r="E23" s="39"/>
      <c r="F23" s="39"/>
      <c r="G23" s="39"/>
      <c r="H23" s="39"/>
      <c r="I23" s="39"/>
      <c r="J23" s="39"/>
      <c r="K23" s="39"/>
      <c r="L23" s="39"/>
      <c r="M23" s="39"/>
      <c r="N23" s="39"/>
      <c r="O23" s="39"/>
      <c r="P23" s="39"/>
      <c r="Q23" s="39"/>
      <c r="R23" s="39"/>
      <c r="S23" s="39"/>
      <c r="T23" s="39"/>
      <c r="U23" s="39"/>
      <c r="V23" s="39"/>
      <c r="W23" s="39"/>
      <c r="X23" s="39"/>
      <c r="Y23" s="39"/>
    </row>
    <row r="24" spans="1:25" ht="12.75" customHeight="1" x14ac:dyDescent="0.2">
      <c r="A24" s="90"/>
      <c r="B24" s="90"/>
      <c r="C24" s="39"/>
      <c r="D24" s="91"/>
      <c r="E24" s="39"/>
      <c r="F24" s="39"/>
      <c r="G24" s="39"/>
      <c r="H24" s="39"/>
      <c r="I24" s="39"/>
      <c r="J24" s="39"/>
      <c r="K24" s="39"/>
      <c r="L24" s="39"/>
      <c r="M24" s="39"/>
      <c r="N24" s="39"/>
      <c r="O24" s="39"/>
      <c r="P24" s="39"/>
      <c r="Q24" s="39"/>
      <c r="R24" s="39"/>
      <c r="S24" s="39"/>
      <c r="T24" s="39"/>
      <c r="U24" s="39"/>
      <c r="V24" s="39"/>
      <c r="W24" s="39"/>
      <c r="X24" s="39"/>
      <c r="Y24" s="39"/>
    </row>
    <row r="25" spans="1:25" ht="12.75" customHeight="1" x14ac:dyDescent="0.2">
      <c r="A25" s="90"/>
      <c r="B25" s="90"/>
      <c r="C25" s="39"/>
      <c r="D25" s="91"/>
      <c r="E25" s="39"/>
      <c r="F25" s="39"/>
      <c r="G25" s="39"/>
      <c r="H25" s="39"/>
      <c r="I25" s="39"/>
      <c r="J25" s="39"/>
      <c r="K25" s="39"/>
      <c r="L25" s="39"/>
      <c r="M25" s="39"/>
      <c r="N25" s="39"/>
      <c r="O25" s="39"/>
      <c r="P25" s="39"/>
      <c r="Q25" s="39"/>
      <c r="R25" s="39"/>
      <c r="S25" s="39"/>
      <c r="T25" s="39"/>
      <c r="U25" s="39"/>
      <c r="V25" s="39"/>
      <c r="W25" s="39"/>
      <c r="X25" s="39"/>
      <c r="Y25" s="39"/>
    </row>
    <row r="26" spans="1:25" ht="12.75" customHeight="1" x14ac:dyDescent="0.2">
      <c r="A26" s="90"/>
      <c r="B26" s="90"/>
      <c r="C26" s="39"/>
      <c r="D26" s="91"/>
      <c r="E26" s="39"/>
      <c r="F26" s="39"/>
      <c r="G26" s="39"/>
      <c r="H26" s="39"/>
      <c r="I26" s="39"/>
      <c r="J26" s="39"/>
      <c r="K26" s="39"/>
      <c r="L26" s="39"/>
      <c r="M26" s="39"/>
      <c r="N26" s="39"/>
      <c r="O26" s="39"/>
      <c r="P26" s="39"/>
      <c r="Q26" s="39"/>
      <c r="R26" s="39"/>
      <c r="S26" s="39"/>
      <c r="T26" s="39"/>
      <c r="U26" s="39"/>
      <c r="V26" s="39"/>
      <c r="W26" s="39"/>
      <c r="X26" s="39"/>
      <c r="Y26" s="39"/>
    </row>
    <row r="27" spans="1:25" ht="12.75" customHeight="1" x14ac:dyDescent="0.2">
      <c r="A27" s="90"/>
      <c r="B27" s="90"/>
      <c r="C27" s="39"/>
      <c r="D27" s="91"/>
      <c r="E27" s="39"/>
      <c r="F27" s="39"/>
      <c r="G27" s="39"/>
      <c r="H27" s="39"/>
      <c r="I27" s="39"/>
      <c r="J27" s="39"/>
      <c r="K27" s="39"/>
      <c r="L27" s="39"/>
      <c r="M27" s="39"/>
      <c r="N27" s="39"/>
      <c r="O27" s="39"/>
      <c r="P27" s="39"/>
      <c r="Q27" s="39"/>
      <c r="R27" s="39"/>
      <c r="S27" s="39"/>
      <c r="T27" s="39"/>
      <c r="U27" s="39"/>
      <c r="V27" s="39"/>
      <c r="W27" s="39"/>
      <c r="X27" s="39"/>
      <c r="Y27" s="39"/>
    </row>
    <row r="28" spans="1:25" ht="12.75" customHeight="1" x14ac:dyDescent="0.2">
      <c r="A28" s="90"/>
      <c r="B28" s="90"/>
      <c r="C28" s="39"/>
      <c r="D28" s="91"/>
      <c r="E28" s="39"/>
      <c r="F28" s="39"/>
      <c r="G28" s="39"/>
      <c r="H28" s="39"/>
      <c r="I28" s="39"/>
      <c r="J28" s="39"/>
      <c r="K28" s="39"/>
      <c r="L28" s="39"/>
      <c r="M28" s="39"/>
      <c r="N28" s="39"/>
      <c r="O28" s="39"/>
      <c r="P28" s="39"/>
      <c r="Q28" s="39"/>
      <c r="R28" s="39"/>
      <c r="S28" s="39"/>
      <c r="T28" s="39"/>
      <c r="U28" s="39"/>
      <c r="V28" s="39"/>
      <c r="W28" s="39"/>
      <c r="X28" s="39"/>
      <c r="Y28" s="39"/>
    </row>
    <row r="29" spans="1:25" ht="12.75" customHeight="1" x14ac:dyDescent="0.2">
      <c r="A29" s="90"/>
      <c r="B29" s="90"/>
      <c r="C29" s="39"/>
      <c r="D29" s="91"/>
      <c r="E29" s="39"/>
      <c r="F29" s="39"/>
      <c r="G29" s="39"/>
      <c r="H29" s="39"/>
      <c r="I29" s="39"/>
      <c r="J29" s="39"/>
      <c r="K29" s="39"/>
      <c r="L29" s="39"/>
      <c r="M29" s="39"/>
      <c r="N29" s="39"/>
      <c r="O29" s="99"/>
      <c r="P29" s="99"/>
      <c r="Q29" s="39"/>
      <c r="R29" s="39"/>
      <c r="S29" s="39"/>
      <c r="T29" s="39"/>
      <c r="U29" s="39"/>
      <c r="V29" s="39"/>
      <c r="W29" s="39"/>
      <c r="X29" s="39"/>
      <c r="Y29" s="39"/>
    </row>
    <row r="30" spans="1:25" ht="12.75" customHeight="1" x14ac:dyDescent="0.2">
      <c r="A30" s="90"/>
      <c r="B30" s="90"/>
      <c r="C30" s="39"/>
      <c r="D30" s="91"/>
      <c r="E30" s="39"/>
      <c r="F30" s="39"/>
      <c r="G30" s="39"/>
      <c r="H30" s="39"/>
      <c r="I30" s="39"/>
      <c r="J30" s="39"/>
      <c r="K30" s="39"/>
      <c r="L30" s="39"/>
      <c r="M30" s="39"/>
      <c r="N30" s="39"/>
      <c r="O30" s="99"/>
      <c r="P30" s="99"/>
      <c r="Q30" s="39"/>
      <c r="R30" s="39"/>
      <c r="S30" s="39"/>
      <c r="T30" s="39"/>
      <c r="U30" s="39"/>
      <c r="V30" s="39"/>
      <c r="W30" s="39"/>
      <c r="X30" s="39"/>
      <c r="Y30" s="39"/>
    </row>
    <row r="31" spans="1:25" ht="12.75" customHeight="1" x14ac:dyDescent="0.2">
      <c r="A31" s="90"/>
      <c r="B31" s="90"/>
      <c r="C31" s="39"/>
      <c r="D31" s="91"/>
      <c r="E31" s="39"/>
      <c r="F31" s="39"/>
      <c r="G31" s="39"/>
      <c r="H31" s="39"/>
      <c r="I31" s="39"/>
      <c r="J31" s="39"/>
      <c r="K31" s="39"/>
      <c r="L31" s="39"/>
      <c r="M31" s="39"/>
      <c r="N31" s="39"/>
      <c r="O31" s="99"/>
      <c r="P31" s="99"/>
      <c r="Q31" s="39"/>
      <c r="R31" s="39"/>
      <c r="S31" s="39"/>
      <c r="T31" s="39"/>
      <c r="U31" s="39"/>
      <c r="V31" s="39"/>
      <c r="W31" s="39"/>
      <c r="X31" s="39"/>
      <c r="Y31" s="39"/>
    </row>
    <row r="32" spans="1:25" ht="12.75" customHeight="1" x14ac:dyDescent="0.2">
      <c r="A32" s="90"/>
      <c r="B32" s="90"/>
      <c r="C32" s="39"/>
      <c r="D32" s="91"/>
      <c r="E32" s="39"/>
      <c r="F32" s="39"/>
      <c r="G32" s="39"/>
      <c r="H32" s="39"/>
      <c r="I32" s="39"/>
      <c r="J32" s="39"/>
      <c r="K32" s="39"/>
      <c r="L32" s="39"/>
      <c r="M32" s="39"/>
      <c r="N32" s="39"/>
      <c r="O32" s="99"/>
      <c r="P32" s="99"/>
      <c r="Q32" s="39"/>
      <c r="R32" s="39"/>
      <c r="S32" s="39"/>
      <c r="T32" s="39"/>
      <c r="U32" s="39"/>
      <c r="V32" s="39"/>
      <c r="W32" s="39"/>
      <c r="X32" s="39"/>
      <c r="Y32" s="39"/>
    </row>
    <row r="33" spans="1:25" ht="12.75" customHeight="1" x14ac:dyDescent="0.2">
      <c r="A33" s="90"/>
      <c r="B33" s="90"/>
      <c r="C33" s="39"/>
      <c r="D33" s="91"/>
      <c r="E33" s="39"/>
      <c r="F33" s="39"/>
      <c r="G33" s="39"/>
      <c r="H33" s="39"/>
      <c r="I33" s="39"/>
      <c r="J33" s="39"/>
      <c r="K33" s="39"/>
      <c r="L33" s="39"/>
      <c r="M33" s="39"/>
      <c r="N33" s="39"/>
      <c r="O33" s="99"/>
      <c r="P33" s="99"/>
      <c r="Q33" s="39"/>
      <c r="R33" s="39"/>
      <c r="S33" s="39"/>
      <c r="T33" s="39"/>
      <c r="U33" s="39"/>
      <c r="V33" s="39"/>
      <c r="W33" s="39"/>
      <c r="X33" s="39"/>
      <c r="Y33" s="39"/>
    </row>
    <row r="34" spans="1:25" ht="12.75" customHeight="1" x14ac:dyDescent="0.2">
      <c r="A34" s="90"/>
      <c r="B34" s="90"/>
      <c r="C34" s="39"/>
      <c r="D34" s="91"/>
      <c r="E34" s="39"/>
      <c r="F34" s="39"/>
      <c r="G34" s="39"/>
      <c r="H34" s="39"/>
      <c r="I34" s="39"/>
      <c r="J34" s="39"/>
      <c r="K34" s="39"/>
      <c r="L34" s="39"/>
      <c r="M34" s="39"/>
      <c r="N34" s="39"/>
      <c r="O34" s="99"/>
      <c r="P34" s="99"/>
      <c r="Q34" s="39"/>
      <c r="R34" s="39"/>
      <c r="S34" s="39"/>
      <c r="T34" s="39"/>
      <c r="U34" s="39"/>
      <c r="V34" s="39"/>
      <c r="W34" s="39"/>
      <c r="X34" s="39"/>
      <c r="Y34" s="39"/>
    </row>
    <row r="35" spans="1:25" ht="12.75" customHeight="1" x14ac:dyDescent="0.2">
      <c r="A35" s="90"/>
      <c r="B35" s="90"/>
      <c r="C35" s="39"/>
      <c r="D35" s="91"/>
      <c r="E35" s="39"/>
      <c r="F35" s="39"/>
      <c r="G35" s="39"/>
      <c r="H35" s="39"/>
      <c r="I35" s="39"/>
      <c r="J35" s="39"/>
      <c r="K35" s="39"/>
      <c r="L35" s="39"/>
      <c r="M35" s="39"/>
      <c r="N35" s="39"/>
      <c r="O35" s="99"/>
      <c r="P35" s="99"/>
      <c r="Q35" s="39"/>
      <c r="R35" s="39"/>
      <c r="S35" s="39"/>
      <c r="T35" s="39"/>
      <c r="U35" s="39"/>
      <c r="V35" s="39"/>
      <c r="W35" s="39"/>
      <c r="X35" s="39"/>
      <c r="Y35" s="39"/>
    </row>
    <row r="36" spans="1:25" ht="12.75" customHeight="1" x14ac:dyDescent="0.2">
      <c r="A36" s="90"/>
      <c r="B36" s="90"/>
      <c r="C36" s="39"/>
      <c r="D36" s="91"/>
      <c r="E36" s="39"/>
      <c r="F36" s="39"/>
      <c r="G36" s="39"/>
      <c r="H36" s="39"/>
      <c r="I36" s="39"/>
      <c r="J36" s="39"/>
      <c r="K36" s="39"/>
      <c r="L36" s="39"/>
      <c r="M36" s="39"/>
      <c r="N36" s="39"/>
      <c r="O36" s="99"/>
      <c r="P36" s="99"/>
      <c r="Q36" s="39"/>
      <c r="R36" s="39"/>
      <c r="S36" s="39"/>
      <c r="T36" s="39"/>
      <c r="U36" s="39"/>
      <c r="V36" s="39"/>
      <c r="W36" s="39"/>
      <c r="X36" s="39"/>
      <c r="Y36" s="39"/>
    </row>
    <row r="37" spans="1:25" ht="12.75" customHeight="1" x14ac:dyDescent="0.2">
      <c r="A37" s="90"/>
      <c r="B37" s="90"/>
      <c r="C37" s="39"/>
      <c r="D37" s="91"/>
      <c r="E37" s="39"/>
      <c r="F37" s="39"/>
      <c r="G37" s="39"/>
      <c r="H37" s="39"/>
      <c r="I37" s="39"/>
      <c r="J37" s="39"/>
      <c r="K37" s="39"/>
      <c r="L37" s="39"/>
      <c r="M37" s="39"/>
      <c r="N37" s="39"/>
      <c r="O37" s="39"/>
      <c r="P37" s="39"/>
      <c r="Q37" s="39"/>
      <c r="R37" s="39"/>
      <c r="S37" s="39"/>
      <c r="T37" s="39"/>
      <c r="U37" s="39"/>
      <c r="V37" s="39"/>
      <c r="W37" s="39"/>
      <c r="X37" s="39"/>
      <c r="Y37" s="39"/>
    </row>
    <row r="38" spans="1:25" ht="12.75" customHeight="1" x14ac:dyDescent="0.2">
      <c r="A38" s="90"/>
      <c r="B38" s="90"/>
      <c r="C38" s="39"/>
      <c r="D38" s="91"/>
      <c r="E38" s="39"/>
      <c r="F38" s="39"/>
      <c r="G38" s="39"/>
      <c r="H38" s="39"/>
      <c r="I38" s="39"/>
      <c r="J38" s="39"/>
      <c r="K38" s="39"/>
      <c r="L38" s="39"/>
      <c r="M38" s="39"/>
      <c r="N38" s="39"/>
      <c r="O38" s="39"/>
      <c r="P38" s="39"/>
      <c r="Q38" s="39"/>
      <c r="R38" s="39"/>
      <c r="S38" s="39"/>
      <c r="T38" s="39"/>
      <c r="U38" s="39"/>
      <c r="V38" s="39"/>
      <c r="W38" s="39"/>
      <c r="X38" s="39"/>
      <c r="Y38" s="39"/>
    </row>
    <row r="39" spans="1:25" ht="12.75" customHeight="1" x14ac:dyDescent="0.2">
      <c r="A39" s="90"/>
      <c r="B39" s="90"/>
      <c r="C39" s="39"/>
      <c r="D39" s="91"/>
      <c r="E39" s="39"/>
      <c r="F39" s="39"/>
      <c r="G39" s="39"/>
      <c r="H39" s="39"/>
      <c r="I39" s="39"/>
      <c r="J39" s="39"/>
      <c r="K39" s="39"/>
      <c r="L39" s="39"/>
      <c r="M39" s="39"/>
      <c r="N39" s="39"/>
      <c r="O39" s="39"/>
      <c r="P39" s="39"/>
      <c r="Q39" s="39"/>
      <c r="R39" s="39"/>
      <c r="S39" s="39"/>
      <c r="T39" s="39"/>
      <c r="U39" s="39"/>
      <c r="V39" s="39"/>
      <c r="W39" s="39"/>
      <c r="X39" s="39"/>
      <c r="Y39" s="39"/>
    </row>
    <row r="40" spans="1:25" ht="12.75" customHeight="1" x14ac:dyDescent="0.2">
      <c r="A40" s="90"/>
      <c r="B40" s="90"/>
      <c r="C40" s="39"/>
      <c r="D40" s="91"/>
      <c r="E40" s="39"/>
      <c r="F40" s="39"/>
      <c r="G40" s="39"/>
      <c r="H40" s="39"/>
      <c r="I40" s="39"/>
      <c r="J40" s="39"/>
      <c r="K40" s="39"/>
      <c r="L40" s="39"/>
      <c r="M40" s="39"/>
      <c r="N40" s="39"/>
      <c r="O40" s="39"/>
      <c r="P40" s="39"/>
      <c r="Q40" s="39"/>
      <c r="R40" s="39"/>
      <c r="S40" s="39"/>
      <c r="T40" s="39"/>
      <c r="U40" s="39"/>
      <c r="V40" s="39"/>
      <c r="W40" s="39"/>
      <c r="X40" s="39"/>
      <c r="Y40" s="39"/>
    </row>
    <row r="41" spans="1:25" ht="12.75" customHeight="1" x14ac:dyDescent="0.2">
      <c r="A41" s="90"/>
      <c r="B41" s="90"/>
      <c r="C41" s="39"/>
      <c r="D41" s="91"/>
      <c r="E41" s="39"/>
      <c r="F41" s="39"/>
      <c r="G41" s="39"/>
      <c r="H41" s="39"/>
      <c r="I41" s="39"/>
      <c r="J41" s="39"/>
      <c r="K41" s="39"/>
      <c r="L41" s="39"/>
      <c r="M41" s="39"/>
      <c r="N41" s="39"/>
      <c r="O41" s="39"/>
      <c r="P41" s="39"/>
      <c r="Q41" s="39"/>
      <c r="R41" s="39"/>
      <c r="S41" s="39"/>
      <c r="T41" s="39"/>
      <c r="U41" s="39"/>
      <c r="V41" s="39"/>
      <c r="W41" s="39"/>
      <c r="X41" s="39"/>
      <c r="Y41" s="39"/>
    </row>
    <row r="42" spans="1:25" ht="12.75" customHeight="1" x14ac:dyDescent="0.2">
      <c r="A42" s="90"/>
      <c r="B42" s="90"/>
      <c r="C42" s="39"/>
      <c r="D42" s="91"/>
      <c r="E42" s="39"/>
      <c r="F42" s="39"/>
      <c r="G42" s="39"/>
      <c r="H42" s="39"/>
      <c r="I42" s="39"/>
      <c r="J42" s="39"/>
      <c r="K42" s="39"/>
      <c r="L42" s="39"/>
      <c r="M42" s="39"/>
      <c r="N42" s="39"/>
      <c r="O42" s="39"/>
      <c r="P42" s="39"/>
      <c r="Q42" s="39"/>
      <c r="R42" s="39"/>
      <c r="S42" s="39"/>
      <c r="T42" s="39"/>
      <c r="U42" s="39"/>
      <c r="V42" s="39"/>
      <c r="W42" s="39"/>
      <c r="X42" s="39"/>
      <c r="Y42" s="39"/>
    </row>
    <row r="43" spans="1:25" ht="12.75" customHeight="1" x14ac:dyDescent="0.2">
      <c r="A43" s="90"/>
      <c r="B43" s="90"/>
      <c r="C43" s="39"/>
      <c r="D43" s="91"/>
      <c r="E43" s="39"/>
      <c r="F43" s="39"/>
      <c r="G43" s="39"/>
      <c r="H43" s="39"/>
      <c r="I43" s="39"/>
      <c r="J43" s="39"/>
      <c r="K43" s="39"/>
      <c r="L43" s="39"/>
      <c r="M43" s="39"/>
      <c r="N43" s="39"/>
      <c r="O43" s="39"/>
      <c r="P43" s="39"/>
      <c r="Q43" s="39"/>
      <c r="R43" s="39"/>
      <c r="S43" s="39"/>
      <c r="T43" s="39"/>
      <c r="U43" s="39"/>
      <c r="V43" s="39"/>
      <c r="W43" s="39"/>
      <c r="X43" s="39"/>
      <c r="Y43" s="39"/>
    </row>
    <row r="44" spans="1:25" ht="12.75" customHeight="1" x14ac:dyDescent="0.2">
      <c r="A44" s="90"/>
      <c r="B44" s="90"/>
      <c r="C44" s="39"/>
      <c r="D44" s="91"/>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90"/>
      <c r="B45" s="90"/>
      <c r="C45" s="39"/>
      <c r="D45" s="91"/>
      <c r="E45" s="39"/>
      <c r="F45" s="39"/>
      <c r="G45" s="39"/>
      <c r="H45" s="39"/>
      <c r="I45" s="39"/>
      <c r="J45" s="39"/>
      <c r="K45" s="39"/>
      <c r="L45" s="39"/>
      <c r="M45" s="39"/>
      <c r="N45" s="39"/>
      <c r="O45" s="39"/>
      <c r="P45" s="39"/>
      <c r="Q45" s="39"/>
      <c r="R45" s="39"/>
      <c r="S45" s="39"/>
      <c r="T45" s="39"/>
      <c r="U45" s="39"/>
      <c r="V45" s="39"/>
      <c r="W45" s="39"/>
      <c r="X45" s="39"/>
      <c r="Y45" s="39"/>
    </row>
    <row r="46" spans="1:25" ht="12.75" customHeight="1" x14ac:dyDescent="0.2">
      <c r="A46" s="90"/>
      <c r="B46" s="90"/>
      <c r="C46" s="39"/>
      <c r="D46" s="91"/>
      <c r="E46" s="39"/>
      <c r="F46" s="39"/>
      <c r="G46" s="39"/>
      <c r="H46" s="39"/>
      <c r="I46" s="39"/>
      <c r="J46" s="39"/>
      <c r="K46" s="39"/>
      <c r="L46" s="39"/>
      <c r="M46" s="39"/>
      <c r="N46" s="39"/>
      <c r="O46" s="39"/>
      <c r="P46" s="39"/>
      <c r="Q46" s="39"/>
      <c r="R46" s="39"/>
      <c r="S46" s="39"/>
      <c r="T46" s="39"/>
      <c r="U46" s="39"/>
      <c r="V46" s="39"/>
      <c r="W46" s="39"/>
      <c r="X46" s="39"/>
      <c r="Y46" s="39"/>
    </row>
    <row r="47" spans="1:25" ht="12.75" customHeight="1" x14ac:dyDescent="0.2">
      <c r="A47" s="90"/>
      <c r="B47" s="90"/>
      <c r="C47" s="39"/>
      <c r="D47" s="91"/>
      <c r="E47" s="39"/>
      <c r="F47" s="39"/>
      <c r="G47" s="39"/>
      <c r="H47" s="39"/>
      <c r="I47" s="39"/>
      <c r="J47" s="39"/>
      <c r="K47" s="39"/>
      <c r="L47" s="39"/>
      <c r="M47" s="39"/>
      <c r="N47" s="39"/>
      <c r="O47" s="39"/>
      <c r="P47" s="39"/>
      <c r="Q47" s="39"/>
      <c r="R47" s="39"/>
      <c r="S47" s="39"/>
      <c r="T47" s="39"/>
      <c r="U47" s="39"/>
      <c r="V47" s="39"/>
      <c r="W47" s="39"/>
      <c r="X47" s="39"/>
      <c r="Y47" s="39"/>
    </row>
    <row r="48" spans="1:25" ht="12.75" customHeight="1" x14ac:dyDescent="0.2">
      <c r="A48" s="90"/>
      <c r="B48" s="90"/>
      <c r="C48" s="39"/>
      <c r="D48" s="91"/>
      <c r="E48" s="39"/>
      <c r="F48" s="39"/>
      <c r="G48" s="39"/>
      <c r="H48" s="39"/>
      <c r="I48" s="39"/>
      <c r="J48" s="39"/>
      <c r="K48" s="39"/>
      <c r="L48" s="39"/>
      <c r="M48" s="39"/>
      <c r="N48" s="39"/>
      <c r="O48" s="39"/>
      <c r="P48" s="39"/>
      <c r="Q48" s="39"/>
      <c r="R48" s="39"/>
      <c r="S48" s="39"/>
      <c r="T48" s="39"/>
      <c r="U48" s="39"/>
      <c r="V48" s="39"/>
      <c r="W48" s="39"/>
      <c r="X48" s="39"/>
      <c r="Y48" s="39"/>
    </row>
    <row r="49" spans="1:25" ht="12.75" customHeight="1" x14ac:dyDescent="0.2">
      <c r="A49" s="90"/>
      <c r="B49" s="90"/>
      <c r="C49" s="39"/>
      <c r="D49" s="91"/>
      <c r="E49" s="39"/>
      <c r="F49" s="39"/>
      <c r="G49" s="39"/>
      <c r="H49" s="39"/>
      <c r="I49" s="39"/>
      <c r="J49" s="39"/>
      <c r="K49" s="39"/>
      <c r="L49" s="39"/>
      <c r="M49" s="39"/>
      <c r="N49" s="39"/>
      <c r="O49" s="39"/>
      <c r="P49" s="39"/>
      <c r="Q49" s="39"/>
      <c r="R49" s="39"/>
      <c r="S49" s="39"/>
      <c r="T49" s="39"/>
      <c r="U49" s="39"/>
      <c r="V49" s="39"/>
      <c r="W49" s="39"/>
      <c r="X49" s="39"/>
      <c r="Y49" s="39"/>
    </row>
    <row r="50" spans="1:25" ht="12.75" customHeight="1" x14ac:dyDescent="0.2">
      <c r="A50" s="90"/>
      <c r="B50" s="90"/>
      <c r="C50" s="39"/>
      <c r="D50" s="91"/>
      <c r="E50" s="39"/>
      <c r="F50" s="39"/>
      <c r="G50" s="39"/>
      <c r="H50" s="39"/>
      <c r="I50" s="39"/>
      <c r="J50" s="39"/>
      <c r="K50" s="39"/>
      <c r="L50" s="39"/>
      <c r="M50" s="39"/>
      <c r="N50" s="39"/>
      <c r="O50" s="39"/>
      <c r="P50" s="39"/>
      <c r="Q50" s="39"/>
      <c r="R50" s="39"/>
      <c r="S50" s="39"/>
      <c r="T50" s="39"/>
      <c r="U50" s="39"/>
      <c r="V50" s="39"/>
      <c r="W50" s="39"/>
      <c r="X50" s="39"/>
      <c r="Y50" s="39"/>
    </row>
    <row r="51" spans="1:25" ht="12.75" customHeight="1" x14ac:dyDescent="0.2">
      <c r="A51" s="90"/>
      <c r="B51" s="90"/>
      <c r="C51" s="39"/>
      <c r="D51" s="91"/>
      <c r="E51" s="39"/>
      <c r="F51" s="39"/>
      <c r="G51" s="39"/>
      <c r="H51" s="39"/>
      <c r="I51" s="39"/>
      <c r="J51" s="39"/>
      <c r="K51" s="39"/>
      <c r="L51" s="39"/>
      <c r="M51" s="39"/>
      <c r="N51" s="39"/>
      <c r="O51" s="39"/>
      <c r="P51" s="39"/>
      <c r="Q51" s="39"/>
      <c r="R51" s="39"/>
      <c r="S51" s="39"/>
      <c r="T51" s="39"/>
      <c r="U51" s="39"/>
      <c r="V51" s="39"/>
      <c r="W51" s="39"/>
      <c r="X51" s="39"/>
      <c r="Y51" s="39"/>
    </row>
    <row r="52" spans="1:25" ht="12.75" customHeight="1" x14ac:dyDescent="0.2">
      <c r="A52" s="90"/>
      <c r="B52" s="90"/>
      <c r="C52" s="39"/>
      <c r="D52" s="91"/>
      <c r="E52" s="39"/>
      <c r="F52" s="39"/>
      <c r="G52" s="39"/>
      <c r="H52" s="39"/>
      <c r="I52" s="39"/>
      <c r="J52" s="39"/>
      <c r="K52" s="39"/>
      <c r="L52" s="39"/>
      <c r="M52" s="39"/>
      <c r="N52" s="39"/>
      <c r="O52" s="39"/>
      <c r="P52" s="39"/>
      <c r="Q52" s="39"/>
      <c r="R52" s="39"/>
      <c r="S52" s="39"/>
      <c r="T52" s="39"/>
      <c r="U52" s="39"/>
      <c r="V52" s="39"/>
      <c r="W52" s="39"/>
      <c r="X52" s="39"/>
      <c r="Y52" s="39"/>
    </row>
    <row r="53" spans="1:25" ht="12.75" customHeight="1" x14ac:dyDescent="0.2">
      <c r="A53" s="90"/>
      <c r="B53" s="90"/>
      <c r="C53" s="39"/>
      <c r="D53" s="91"/>
      <c r="E53" s="39"/>
      <c r="F53" s="39"/>
      <c r="G53" s="39"/>
      <c r="H53" s="39"/>
      <c r="I53" s="39"/>
      <c r="J53" s="39"/>
      <c r="K53" s="39"/>
      <c r="L53" s="39"/>
      <c r="M53" s="39"/>
      <c r="N53" s="39"/>
      <c r="O53" s="39"/>
      <c r="P53" s="39"/>
      <c r="Q53" s="39"/>
      <c r="R53" s="39"/>
      <c r="S53" s="39"/>
      <c r="T53" s="39"/>
      <c r="U53" s="39"/>
      <c r="V53" s="39"/>
      <c r="W53" s="39"/>
      <c r="X53" s="39"/>
      <c r="Y53" s="39"/>
    </row>
    <row r="54" spans="1:25" ht="12.75" customHeight="1" x14ac:dyDescent="0.2">
      <c r="A54" s="90"/>
      <c r="B54" s="90"/>
      <c r="C54" s="39"/>
      <c r="D54" s="91"/>
      <c r="E54" s="39"/>
      <c r="F54" s="39"/>
      <c r="G54" s="39"/>
      <c r="H54" s="39"/>
      <c r="I54" s="39"/>
      <c r="J54" s="39"/>
      <c r="K54" s="39"/>
      <c r="L54" s="39"/>
      <c r="M54" s="39"/>
      <c r="N54" s="39"/>
      <c r="O54" s="39"/>
      <c r="P54" s="39"/>
      <c r="Q54" s="39"/>
      <c r="R54" s="39"/>
      <c r="S54" s="39"/>
      <c r="T54" s="39"/>
      <c r="U54" s="39"/>
      <c r="V54" s="39"/>
      <c r="W54" s="39"/>
      <c r="X54" s="39"/>
      <c r="Y54" s="39"/>
    </row>
    <row r="55" spans="1:25" ht="12.75" customHeight="1" x14ac:dyDescent="0.2">
      <c r="A55" s="90"/>
      <c r="B55" s="90"/>
      <c r="C55" s="39"/>
      <c r="D55" s="91"/>
      <c r="E55" s="39"/>
      <c r="F55" s="39"/>
      <c r="G55" s="39"/>
      <c r="H55" s="39"/>
      <c r="I55" s="39"/>
      <c r="J55" s="39"/>
      <c r="K55" s="39"/>
      <c r="L55" s="39"/>
      <c r="M55" s="39"/>
      <c r="N55" s="39"/>
      <c r="O55" s="39"/>
      <c r="P55" s="39"/>
      <c r="Q55" s="39"/>
      <c r="R55" s="39"/>
      <c r="S55" s="39"/>
      <c r="T55" s="39"/>
      <c r="U55" s="39"/>
      <c r="V55" s="39"/>
      <c r="W55" s="39"/>
      <c r="X55" s="39"/>
      <c r="Y55" s="39"/>
    </row>
    <row r="56" spans="1:25" ht="12.75" customHeight="1" x14ac:dyDescent="0.2">
      <c r="A56" s="90"/>
      <c r="B56" s="90"/>
      <c r="C56" s="39"/>
      <c r="D56" s="91"/>
      <c r="E56" s="39"/>
      <c r="F56" s="39"/>
      <c r="G56" s="39"/>
      <c r="H56" s="39"/>
      <c r="I56" s="39"/>
      <c r="J56" s="39"/>
      <c r="K56" s="39"/>
      <c r="L56" s="39"/>
      <c r="M56" s="39"/>
      <c r="N56" s="39"/>
      <c r="O56" s="39"/>
      <c r="P56" s="39"/>
      <c r="Q56" s="39"/>
      <c r="R56" s="39"/>
      <c r="S56" s="39"/>
      <c r="T56" s="39"/>
      <c r="U56" s="39"/>
      <c r="V56" s="39"/>
      <c r="W56" s="39"/>
      <c r="X56" s="39"/>
      <c r="Y56" s="39"/>
    </row>
    <row r="57" spans="1:25" ht="12.75" customHeight="1" x14ac:dyDescent="0.2">
      <c r="A57" s="90"/>
      <c r="B57" s="90"/>
      <c r="C57" s="39"/>
      <c r="D57" s="91"/>
      <c r="E57" s="39"/>
      <c r="F57" s="39"/>
      <c r="G57" s="39"/>
      <c r="H57" s="39"/>
      <c r="I57" s="39"/>
      <c r="J57" s="39"/>
      <c r="K57" s="39"/>
      <c r="L57" s="39"/>
      <c r="M57" s="39"/>
      <c r="N57" s="39"/>
      <c r="O57" s="39"/>
      <c r="P57" s="39"/>
      <c r="Q57" s="39"/>
      <c r="R57" s="39"/>
      <c r="S57" s="39"/>
      <c r="T57" s="39"/>
      <c r="U57" s="39"/>
      <c r="V57" s="39"/>
      <c r="W57" s="39"/>
      <c r="X57" s="39"/>
      <c r="Y57" s="39"/>
    </row>
    <row r="58" spans="1:25" ht="12.75" customHeight="1" x14ac:dyDescent="0.2">
      <c r="A58" s="90"/>
      <c r="B58" s="90"/>
      <c r="C58" s="39"/>
      <c r="D58" s="91"/>
      <c r="E58" s="39"/>
      <c r="F58" s="39"/>
      <c r="G58" s="39"/>
      <c r="H58" s="39"/>
      <c r="I58" s="39"/>
      <c r="J58" s="39"/>
      <c r="K58" s="39"/>
      <c r="L58" s="39"/>
      <c r="M58" s="39"/>
      <c r="N58" s="39"/>
      <c r="O58" s="39"/>
      <c r="P58" s="39"/>
      <c r="Q58" s="39"/>
      <c r="R58" s="39"/>
      <c r="S58" s="39"/>
      <c r="T58" s="39"/>
      <c r="U58" s="39"/>
      <c r="V58" s="39"/>
      <c r="W58" s="39"/>
      <c r="X58" s="39"/>
      <c r="Y58" s="39"/>
    </row>
    <row r="59" spans="1:25" ht="12.75" customHeight="1" x14ac:dyDescent="0.2">
      <c r="A59" s="90"/>
      <c r="B59" s="90"/>
      <c r="C59" s="39"/>
      <c r="D59" s="91"/>
      <c r="E59" s="39"/>
      <c r="F59" s="39"/>
      <c r="G59" s="39"/>
      <c r="H59" s="39"/>
      <c r="I59" s="39"/>
      <c r="J59" s="39"/>
      <c r="K59" s="39"/>
      <c r="L59" s="39"/>
      <c r="M59" s="39"/>
      <c r="N59" s="39"/>
      <c r="O59" s="39"/>
      <c r="P59" s="39"/>
      <c r="Q59" s="39"/>
      <c r="R59" s="39"/>
      <c r="S59" s="39"/>
      <c r="T59" s="39"/>
      <c r="U59" s="39"/>
      <c r="V59" s="39"/>
      <c r="W59" s="39"/>
      <c r="X59" s="39"/>
      <c r="Y59" s="39"/>
    </row>
    <row r="60" spans="1:25" ht="12.75" customHeight="1" x14ac:dyDescent="0.2">
      <c r="A60" s="90"/>
      <c r="B60" s="90"/>
      <c r="C60" s="39"/>
      <c r="D60" s="91"/>
      <c r="E60" s="39"/>
      <c r="F60" s="39"/>
      <c r="G60" s="39"/>
      <c r="H60" s="39"/>
      <c r="I60" s="39"/>
      <c r="J60" s="39"/>
      <c r="K60" s="39"/>
      <c r="L60" s="39"/>
      <c r="M60" s="39"/>
      <c r="N60" s="39"/>
      <c r="O60" s="39"/>
      <c r="P60" s="39"/>
      <c r="Q60" s="39"/>
      <c r="R60" s="39"/>
      <c r="S60" s="39"/>
      <c r="T60" s="39"/>
      <c r="U60" s="39"/>
      <c r="V60" s="39"/>
      <c r="W60" s="39"/>
      <c r="X60" s="39"/>
      <c r="Y60" s="39"/>
    </row>
    <row r="61" spans="1:25" ht="12.75" customHeight="1" x14ac:dyDescent="0.2">
      <c r="A61" s="90"/>
      <c r="B61" s="90"/>
      <c r="C61" s="39"/>
      <c r="D61" s="91"/>
      <c r="E61" s="39"/>
      <c r="F61" s="39"/>
      <c r="G61" s="39"/>
      <c r="H61" s="39"/>
      <c r="I61" s="39"/>
      <c r="J61" s="39"/>
      <c r="K61" s="39"/>
      <c r="L61" s="39"/>
      <c r="M61" s="39"/>
      <c r="N61" s="39"/>
      <c r="O61" s="39"/>
      <c r="P61" s="39"/>
      <c r="Q61" s="39"/>
      <c r="R61" s="39"/>
      <c r="S61" s="39"/>
      <c r="T61" s="39"/>
      <c r="U61" s="39"/>
      <c r="V61" s="39"/>
      <c r="W61" s="39"/>
      <c r="X61" s="39"/>
      <c r="Y61" s="39"/>
    </row>
    <row r="62" spans="1:25" ht="12.75" customHeight="1" x14ac:dyDescent="0.2">
      <c r="A62" s="90"/>
      <c r="B62" s="90"/>
      <c r="C62" s="39"/>
      <c r="D62" s="91"/>
      <c r="E62" s="39"/>
      <c r="F62" s="39"/>
      <c r="G62" s="39"/>
      <c r="H62" s="39"/>
      <c r="I62" s="39"/>
      <c r="J62" s="39"/>
      <c r="K62" s="39"/>
      <c r="L62" s="39"/>
      <c r="M62" s="39"/>
      <c r="N62" s="39"/>
      <c r="O62" s="39"/>
      <c r="P62" s="39"/>
      <c r="Q62" s="39"/>
      <c r="R62" s="39"/>
      <c r="S62" s="39"/>
      <c r="T62" s="39"/>
      <c r="U62" s="39"/>
      <c r="V62" s="39"/>
      <c r="W62" s="39"/>
      <c r="X62" s="39"/>
      <c r="Y62" s="39"/>
    </row>
    <row r="63" spans="1:25" ht="12.75" customHeight="1" x14ac:dyDescent="0.2">
      <c r="A63" s="90"/>
      <c r="B63" s="90"/>
      <c r="C63" s="39"/>
      <c r="D63" s="91"/>
      <c r="E63" s="39"/>
      <c r="F63" s="39"/>
      <c r="G63" s="39"/>
      <c r="H63" s="39"/>
      <c r="I63" s="39"/>
      <c r="J63" s="39"/>
      <c r="K63" s="39"/>
      <c r="L63" s="39"/>
      <c r="M63" s="39"/>
      <c r="N63" s="39"/>
      <c r="O63" s="39"/>
      <c r="P63" s="39"/>
      <c r="Q63" s="39"/>
      <c r="R63" s="39"/>
      <c r="S63" s="39"/>
      <c r="T63" s="39"/>
      <c r="U63" s="39"/>
      <c r="V63" s="39"/>
      <c r="W63" s="39"/>
      <c r="X63" s="39"/>
      <c r="Y63" s="39"/>
    </row>
    <row r="64" spans="1:25" ht="12.75" customHeight="1" x14ac:dyDescent="0.2">
      <c r="A64" s="90"/>
      <c r="B64" s="90"/>
      <c r="C64" s="39"/>
      <c r="D64" s="91"/>
      <c r="E64" s="39"/>
      <c r="F64" s="39"/>
      <c r="G64" s="39"/>
      <c r="H64" s="39"/>
      <c r="I64" s="39"/>
      <c r="J64" s="39"/>
      <c r="K64" s="39"/>
      <c r="L64" s="39"/>
      <c r="M64" s="39"/>
      <c r="N64" s="39"/>
      <c r="O64" s="39"/>
      <c r="P64" s="39"/>
      <c r="Q64" s="39"/>
      <c r="R64" s="39"/>
      <c r="S64" s="39"/>
      <c r="T64" s="39"/>
      <c r="U64" s="39"/>
      <c r="V64" s="39"/>
      <c r="W64" s="39"/>
      <c r="X64" s="39"/>
      <c r="Y64" s="39"/>
    </row>
    <row r="65" spans="1:25" ht="12.75" customHeight="1" x14ac:dyDescent="0.2">
      <c r="A65" s="90"/>
      <c r="B65" s="90"/>
      <c r="C65" s="39"/>
      <c r="D65" s="91"/>
      <c r="E65" s="39"/>
      <c r="F65" s="39"/>
      <c r="G65" s="39"/>
      <c r="H65" s="39"/>
      <c r="I65" s="39"/>
      <c r="J65" s="39"/>
      <c r="K65" s="39"/>
      <c r="L65" s="39"/>
      <c r="M65" s="39"/>
      <c r="N65" s="39"/>
      <c r="O65" s="39"/>
      <c r="P65" s="39"/>
      <c r="Q65" s="39"/>
      <c r="R65" s="39"/>
      <c r="S65" s="39"/>
      <c r="T65" s="39"/>
      <c r="U65" s="39"/>
      <c r="V65" s="39"/>
      <c r="W65" s="39"/>
      <c r="X65" s="39"/>
      <c r="Y65" s="39"/>
    </row>
    <row r="66" spans="1:25" ht="12.75" customHeight="1" x14ac:dyDescent="0.2">
      <c r="A66" s="90"/>
      <c r="B66" s="90"/>
      <c r="C66" s="39"/>
      <c r="D66" s="91"/>
      <c r="E66" s="39"/>
      <c r="F66" s="39"/>
      <c r="G66" s="39"/>
      <c r="H66" s="39"/>
      <c r="I66" s="39"/>
      <c r="J66" s="39"/>
      <c r="K66" s="39"/>
      <c r="L66" s="39"/>
      <c r="M66" s="39"/>
      <c r="N66" s="39"/>
      <c r="O66" s="39"/>
      <c r="P66" s="39"/>
      <c r="Q66" s="39"/>
      <c r="R66" s="39"/>
      <c r="S66" s="39"/>
      <c r="T66" s="39"/>
      <c r="U66" s="39"/>
      <c r="V66" s="39"/>
      <c r="W66" s="39"/>
      <c r="X66" s="39"/>
      <c r="Y66" s="39"/>
    </row>
    <row r="67" spans="1:25" ht="12.75" customHeight="1" x14ac:dyDescent="0.2">
      <c r="A67" s="90"/>
      <c r="B67" s="90"/>
      <c r="C67" s="39"/>
      <c r="D67" s="91"/>
      <c r="E67" s="39"/>
      <c r="F67" s="39"/>
      <c r="G67" s="39"/>
      <c r="H67" s="39"/>
      <c r="I67" s="39"/>
      <c r="J67" s="39"/>
      <c r="K67" s="39"/>
      <c r="L67" s="39"/>
      <c r="M67" s="39"/>
      <c r="N67" s="39"/>
      <c r="O67" s="39"/>
      <c r="P67" s="39"/>
      <c r="Q67" s="39"/>
      <c r="R67" s="39"/>
      <c r="S67" s="39"/>
      <c r="T67" s="39"/>
      <c r="U67" s="39"/>
      <c r="V67" s="39"/>
      <c r="W67" s="39"/>
      <c r="X67" s="39"/>
      <c r="Y67" s="39"/>
    </row>
    <row r="68" spans="1:25" ht="12.75" customHeight="1" x14ac:dyDescent="0.2">
      <c r="A68" s="90"/>
      <c r="B68" s="90"/>
      <c r="C68" s="39"/>
      <c r="D68" s="91"/>
      <c r="E68" s="39"/>
      <c r="F68" s="39"/>
      <c r="G68" s="39"/>
      <c r="H68" s="39"/>
      <c r="I68" s="39"/>
      <c r="J68" s="39"/>
      <c r="K68" s="39"/>
      <c r="L68" s="39"/>
      <c r="M68" s="39"/>
      <c r="N68" s="39"/>
      <c r="O68" s="39"/>
      <c r="P68" s="39"/>
      <c r="Q68" s="39"/>
      <c r="R68" s="39"/>
      <c r="S68" s="39"/>
      <c r="T68" s="39"/>
      <c r="U68" s="39"/>
      <c r="V68" s="39"/>
      <c r="W68" s="39"/>
      <c r="X68" s="39"/>
      <c r="Y68" s="39"/>
    </row>
    <row r="69" spans="1:25" ht="12.75" customHeight="1" x14ac:dyDescent="0.2">
      <c r="A69" s="90"/>
      <c r="B69" s="90"/>
      <c r="C69" s="39"/>
      <c r="D69" s="91"/>
      <c r="E69" s="39"/>
      <c r="F69" s="39"/>
      <c r="G69" s="39"/>
      <c r="H69" s="39"/>
      <c r="I69" s="39"/>
      <c r="J69" s="39"/>
      <c r="K69" s="39"/>
      <c r="L69" s="39"/>
      <c r="M69" s="39"/>
      <c r="N69" s="39"/>
      <c r="O69" s="39"/>
      <c r="P69" s="39"/>
      <c r="Q69" s="39"/>
      <c r="R69" s="39"/>
      <c r="S69" s="39"/>
      <c r="T69" s="39"/>
      <c r="U69" s="39"/>
      <c r="V69" s="39"/>
      <c r="W69" s="39"/>
      <c r="X69" s="39"/>
      <c r="Y69" s="39"/>
    </row>
    <row r="70" spans="1:25" ht="12.75" customHeight="1" x14ac:dyDescent="0.2">
      <c r="A70" s="90"/>
      <c r="B70" s="90"/>
      <c r="C70" s="39"/>
      <c r="D70" s="91"/>
      <c r="E70" s="39"/>
      <c r="F70" s="39"/>
      <c r="G70" s="39"/>
      <c r="H70" s="39"/>
      <c r="I70" s="39"/>
      <c r="J70" s="39"/>
      <c r="K70" s="39"/>
      <c r="L70" s="39"/>
      <c r="M70" s="39"/>
      <c r="N70" s="39"/>
      <c r="O70" s="39"/>
      <c r="P70" s="39"/>
      <c r="Q70" s="39"/>
      <c r="R70" s="39"/>
      <c r="S70" s="39"/>
      <c r="T70" s="39"/>
      <c r="U70" s="39"/>
      <c r="V70" s="39"/>
      <c r="W70" s="39"/>
      <c r="X70" s="39"/>
      <c r="Y70" s="39"/>
    </row>
    <row r="71" spans="1:25" ht="12.75" customHeight="1" x14ac:dyDescent="0.2">
      <c r="A71" s="90"/>
      <c r="B71" s="90"/>
      <c r="C71" s="39"/>
      <c r="D71" s="91"/>
      <c r="E71" s="39"/>
      <c r="F71" s="39"/>
      <c r="G71" s="39"/>
      <c r="H71" s="39"/>
      <c r="I71" s="39"/>
      <c r="J71" s="39"/>
      <c r="K71" s="39"/>
      <c r="L71" s="39"/>
      <c r="M71" s="39"/>
      <c r="N71" s="39"/>
      <c r="O71" s="39"/>
      <c r="P71" s="39"/>
      <c r="Q71" s="39"/>
      <c r="R71" s="39"/>
      <c r="S71" s="39"/>
      <c r="T71" s="39"/>
      <c r="U71" s="39"/>
      <c r="V71" s="39"/>
      <c r="W71" s="39"/>
      <c r="X71" s="39"/>
      <c r="Y71" s="39"/>
    </row>
    <row r="72" spans="1:25" ht="12.75" customHeight="1" x14ac:dyDescent="0.2">
      <c r="A72" s="90"/>
      <c r="B72" s="90"/>
      <c r="C72" s="39"/>
      <c r="D72" s="91"/>
      <c r="E72" s="39"/>
      <c r="F72" s="39"/>
      <c r="G72" s="39"/>
      <c r="H72" s="39"/>
      <c r="I72" s="39"/>
      <c r="J72" s="39"/>
      <c r="K72" s="39"/>
      <c r="L72" s="39"/>
      <c r="M72" s="39"/>
      <c r="N72" s="39"/>
      <c r="O72" s="39"/>
      <c r="P72" s="39"/>
      <c r="Q72" s="39"/>
      <c r="R72" s="39"/>
      <c r="S72" s="39"/>
      <c r="T72" s="39"/>
      <c r="U72" s="39"/>
      <c r="V72" s="39"/>
      <c r="W72" s="39"/>
      <c r="X72" s="39"/>
      <c r="Y72" s="39"/>
    </row>
    <row r="73" spans="1:25" ht="12.75" customHeight="1" x14ac:dyDescent="0.2">
      <c r="A73" s="90"/>
      <c r="B73" s="90"/>
      <c r="C73" s="39"/>
      <c r="D73" s="91"/>
      <c r="E73" s="39"/>
      <c r="F73" s="39"/>
      <c r="G73" s="39"/>
      <c r="H73" s="39"/>
      <c r="I73" s="39"/>
      <c r="J73" s="39"/>
      <c r="K73" s="39"/>
      <c r="L73" s="39"/>
      <c r="M73" s="39"/>
      <c r="N73" s="39"/>
      <c r="O73" s="39"/>
      <c r="P73" s="39"/>
      <c r="Q73" s="39"/>
      <c r="R73" s="39"/>
      <c r="S73" s="39"/>
      <c r="T73" s="39"/>
      <c r="U73" s="39"/>
      <c r="V73" s="39"/>
      <c r="W73" s="39"/>
      <c r="X73" s="39"/>
      <c r="Y73" s="39"/>
    </row>
    <row r="74" spans="1:25" ht="12.75" customHeight="1" x14ac:dyDescent="0.2">
      <c r="A74" s="90"/>
      <c r="B74" s="90"/>
      <c r="C74" s="39"/>
      <c r="D74" s="91"/>
      <c r="E74" s="39"/>
      <c r="F74" s="39"/>
      <c r="G74" s="39"/>
      <c r="H74" s="39"/>
      <c r="I74" s="39"/>
      <c r="J74" s="39"/>
      <c r="K74" s="39"/>
      <c r="L74" s="39"/>
      <c r="M74" s="39"/>
      <c r="N74" s="39"/>
      <c r="O74" s="39"/>
      <c r="P74" s="39"/>
      <c r="Q74" s="39"/>
      <c r="R74" s="39"/>
      <c r="S74" s="39"/>
      <c r="T74" s="39"/>
      <c r="U74" s="39"/>
      <c r="V74" s="39"/>
      <c r="W74" s="39"/>
      <c r="X74" s="39"/>
      <c r="Y74" s="39"/>
    </row>
    <row r="75" spans="1:25" ht="12.75" customHeight="1" x14ac:dyDescent="0.2">
      <c r="A75" s="90"/>
      <c r="B75" s="90"/>
      <c r="C75" s="39"/>
      <c r="D75" s="91"/>
      <c r="E75" s="39"/>
      <c r="F75" s="39"/>
      <c r="G75" s="39"/>
      <c r="H75" s="39"/>
      <c r="I75" s="39"/>
      <c r="J75" s="39"/>
      <c r="K75" s="39"/>
      <c r="L75" s="39"/>
      <c r="M75" s="39"/>
      <c r="N75" s="39"/>
      <c r="O75" s="39"/>
      <c r="P75" s="39"/>
      <c r="Q75" s="39"/>
      <c r="R75" s="39"/>
      <c r="S75" s="39"/>
      <c r="T75" s="39"/>
      <c r="U75" s="39"/>
      <c r="V75" s="39"/>
      <c r="W75" s="39"/>
      <c r="X75" s="39"/>
      <c r="Y75" s="39"/>
    </row>
    <row r="76" spans="1:25" ht="12.75" customHeight="1" x14ac:dyDescent="0.2">
      <c r="A76" s="90"/>
      <c r="B76" s="90"/>
      <c r="C76" s="39"/>
      <c r="D76" s="91"/>
      <c r="E76" s="39"/>
      <c r="F76" s="39"/>
      <c r="G76" s="39"/>
      <c r="H76" s="39"/>
      <c r="I76" s="39"/>
      <c r="J76" s="39"/>
      <c r="K76" s="39"/>
      <c r="L76" s="39"/>
      <c r="M76" s="39"/>
      <c r="N76" s="39"/>
      <c r="O76" s="39"/>
      <c r="P76" s="39"/>
      <c r="Q76" s="39"/>
      <c r="R76" s="39"/>
      <c r="S76" s="39"/>
      <c r="T76" s="39"/>
      <c r="U76" s="39"/>
      <c r="V76" s="39"/>
      <c r="W76" s="39"/>
      <c r="X76" s="39"/>
      <c r="Y76" s="39"/>
    </row>
    <row r="77" spans="1:25" ht="12.75" customHeight="1" x14ac:dyDescent="0.2">
      <c r="A77" s="90"/>
      <c r="B77" s="90"/>
      <c r="C77" s="39"/>
      <c r="D77" s="91"/>
      <c r="E77" s="39"/>
      <c r="F77" s="39"/>
      <c r="G77" s="39"/>
      <c r="H77" s="39"/>
      <c r="I77" s="39"/>
      <c r="J77" s="39"/>
      <c r="K77" s="39"/>
      <c r="L77" s="39"/>
      <c r="M77" s="39"/>
      <c r="N77" s="39"/>
      <c r="O77" s="39"/>
      <c r="P77" s="39"/>
      <c r="Q77" s="39"/>
      <c r="R77" s="39"/>
      <c r="S77" s="39"/>
      <c r="T77" s="39"/>
      <c r="U77" s="39"/>
      <c r="V77" s="39"/>
      <c r="W77" s="39"/>
      <c r="X77" s="39"/>
      <c r="Y77" s="39"/>
    </row>
    <row r="78" spans="1:25" ht="12.75" customHeight="1" x14ac:dyDescent="0.2">
      <c r="A78" s="90"/>
      <c r="B78" s="90"/>
      <c r="C78" s="39"/>
      <c r="D78" s="91"/>
      <c r="E78" s="39"/>
      <c r="F78" s="39"/>
      <c r="G78" s="39"/>
      <c r="H78" s="39"/>
      <c r="I78" s="39"/>
      <c r="J78" s="39"/>
      <c r="K78" s="39"/>
      <c r="L78" s="39"/>
      <c r="M78" s="39"/>
      <c r="N78" s="39"/>
      <c r="O78" s="39"/>
      <c r="P78" s="39"/>
      <c r="Q78" s="39"/>
      <c r="R78" s="39"/>
      <c r="S78" s="39"/>
      <c r="T78" s="39"/>
      <c r="U78" s="39"/>
      <c r="V78" s="39"/>
      <c r="W78" s="39"/>
      <c r="X78" s="39"/>
      <c r="Y78" s="39"/>
    </row>
    <row r="79" spans="1:25" ht="12.75" customHeight="1" x14ac:dyDescent="0.2">
      <c r="A79" s="90"/>
      <c r="B79" s="90"/>
      <c r="C79" s="39"/>
      <c r="D79" s="91"/>
      <c r="E79" s="39"/>
      <c r="F79" s="39"/>
      <c r="G79" s="39"/>
      <c r="H79" s="39"/>
      <c r="I79" s="39"/>
      <c r="J79" s="39"/>
      <c r="K79" s="39"/>
      <c r="L79" s="39"/>
      <c r="M79" s="39"/>
      <c r="N79" s="39"/>
      <c r="O79" s="39"/>
      <c r="P79" s="39"/>
      <c r="Q79" s="39"/>
      <c r="R79" s="39"/>
      <c r="S79" s="39"/>
      <c r="T79" s="39"/>
      <c r="U79" s="39"/>
      <c r="V79" s="39"/>
      <c r="W79" s="39"/>
      <c r="X79" s="39"/>
      <c r="Y79" s="39"/>
    </row>
    <row r="80" spans="1:25" ht="12.75" customHeight="1" x14ac:dyDescent="0.2">
      <c r="A80" s="90"/>
      <c r="B80" s="90"/>
      <c r="C80" s="39"/>
      <c r="D80" s="91"/>
      <c r="E80" s="39"/>
      <c r="F80" s="39"/>
      <c r="G80" s="39"/>
      <c r="H80" s="39"/>
      <c r="I80" s="39"/>
      <c r="J80" s="39"/>
      <c r="K80" s="39"/>
      <c r="L80" s="39"/>
      <c r="M80" s="39"/>
      <c r="N80" s="39"/>
      <c r="O80" s="39"/>
      <c r="P80" s="39"/>
      <c r="Q80" s="39"/>
      <c r="R80" s="39"/>
      <c r="S80" s="39"/>
      <c r="T80" s="39"/>
      <c r="U80" s="39"/>
      <c r="V80" s="39"/>
      <c r="W80" s="39"/>
      <c r="X80" s="39"/>
      <c r="Y80" s="39"/>
    </row>
    <row r="81" spans="1:25" ht="12.75" customHeight="1" x14ac:dyDescent="0.2">
      <c r="A81" s="90"/>
      <c r="B81" s="90"/>
      <c r="C81" s="39"/>
      <c r="D81" s="91"/>
      <c r="E81" s="39"/>
      <c r="F81" s="39"/>
      <c r="G81" s="39"/>
      <c r="H81" s="39"/>
      <c r="I81" s="39"/>
      <c r="J81" s="39"/>
      <c r="K81" s="39"/>
      <c r="L81" s="39"/>
      <c r="M81" s="39"/>
      <c r="N81" s="39"/>
      <c r="O81" s="39"/>
      <c r="P81" s="39"/>
      <c r="Q81" s="39"/>
      <c r="R81" s="39"/>
      <c r="S81" s="39"/>
      <c r="T81" s="39"/>
      <c r="U81" s="39"/>
      <c r="V81" s="39"/>
      <c r="W81" s="39"/>
      <c r="X81" s="39"/>
      <c r="Y81" s="39"/>
    </row>
    <row r="82" spans="1:25" ht="12.75" customHeight="1" x14ac:dyDescent="0.2">
      <c r="A82" s="90"/>
      <c r="B82" s="90"/>
      <c r="C82" s="39"/>
      <c r="D82" s="91"/>
      <c r="E82" s="39"/>
      <c r="F82" s="39"/>
      <c r="G82" s="39"/>
      <c r="H82" s="39"/>
      <c r="I82" s="39"/>
      <c r="J82" s="39"/>
      <c r="K82" s="39"/>
      <c r="L82" s="39"/>
      <c r="M82" s="39"/>
      <c r="N82" s="39"/>
      <c r="O82" s="39"/>
      <c r="P82" s="39"/>
      <c r="Q82" s="39"/>
      <c r="R82" s="39"/>
      <c r="S82" s="39"/>
      <c r="T82" s="39"/>
      <c r="U82" s="39"/>
      <c r="V82" s="39"/>
      <c r="W82" s="39"/>
      <c r="X82" s="39"/>
      <c r="Y82" s="39"/>
    </row>
    <row r="83" spans="1:25" ht="12.75" customHeight="1" x14ac:dyDescent="0.2">
      <c r="A83" s="90"/>
      <c r="B83" s="90"/>
      <c r="C83" s="39"/>
      <c r="D83" s="91"/>
      <c r="E83" s="39"/>
      <c r="F83" s="39"/>
      <c r="G83" s="39"/>
      <c r="H83" s="39"/>
      <c r="I83" s="39"/>
      <c r="J83" s="39"/>
      <c r="K83" s="39"/>
      <c r="L83" s="39"/>
      <c r="M83" s="39"/>
      <c r="N83" s="39"/>
      <c r="O83" s="39"/>
      <c r="P83" s="39"/>
      <c r="Q83" s="39"/>
      <c r="R83" s="39"/>
      <c r="S83" s="39"/>
      <c r="T83" s="39"/>
      <c r="U83" s="39"/>
      <c r="V83" s="39"/>
      <c r="W83" s="39"/>
      <c r="X83" s="39"/>
      <c r="Y83" s="39"/>
    </row>
    <row r="84" spans="1:25" ht="12.75" customHeight="1" x14ac:dyDescent="0.2">
      <c r="A84" s="90"/>
      <c r="B84" s="90"/>
      <c r="C84" s="39"/>
      <c r="D84" s="91"/>
      <c r="E84" s="39"/>
      <c r="F84" s="39"/>
      <c r="G84" s="39"/>
      <c r="H84" s="39"/>
      <c r="I84" s="39"/>
      <c r="J84" s="39"/>
      <c r="K84" s="39"/>
      <c r="L84" s="39"/>
      <c r="M84" s="39"/>
      <c r="N84" s="39"/>
      <c r="O84" s="39"/>
      <c r="P84" s="39"/>
      <c r="Q84" s="39"/>
      <c r="R84" s="39"/>
      <c r="S84" s="39"/>
      <c r="T84" s="39"/>
      <c r="U84" s="39"/>
      <c r="V84" s="39"/>
      <c r="W84" s="39"/>
      <c r="X84" s="39"/>
      <c r="Y84" s="39"/>
    </row>
    <row r="85" spans="1:25" ht="12.75" customHeight="1" x14ac:dyDescent="0.2">
      <c r="A85" s="90"/>
      <c r="B85" s="90"/>
      <c r="C85" s="39"/>
      <c r="D85" s="91"/>
      <c r="E85" s="39"/>
      <c r="F85" s="39"/>
      <c r="G85" s="39"/>
      <c r="H85" s="39"/>
      <c r="I85" s="39"/>
      <c r="J85" s="39"/>
      <c r="K85" s="39"/>
      <c r="L85" s="39"/>
      <c r="M85" s="39"/>
      <c r="N85" s="39"/>
      <c r="O85" s="39"/>
      <c r="P85" s="39"/>
      <c r="Q85" s="39"/>
      <c r="R85" s="39"/>
      <c r="S85" s="39"/>
      <c r="T85" s="39"/>
      <c r="U85" s="39"/>
      <c r="V85" s="39"/>
      <c r="W85" s="39"/>
      <c r="X85" s="39"/>
      <c r="Y85" s="39"/>
    </row>
    <row r="86" spans="1:25" ht="12.75" customHeight="1" x14ac:dyDescent="0.2">
      <c r="A86" s="90"/>
      <c r="B86" s="90"/>
      <c r="C86" s="39"/>
      <c r="D86" s="91"/>
      <c r="E86" s="39"/>
      <c r="F86" s="39"/>
      <c r="G86" s="39"/>
      <c r="H86" s="39"/>
      <c r="I86" s="39"/>
      <c r="J86" s="39"/>
      <c r="K86" s="39"/>
      <c r="L86" s="39"/>
      <c r="M86" s="39"/>
      <c r="N86" s="39"/>
      <c r="O86" s="39"/>
      <c r="P86" s="39"/>
      <c r="Q86" s="39"/>
      <c r="R86" s="39"/>
      <c r="S86" s="39"/>
      <c r="T86" s="39"/>
      <c r="U86" s="39"/>
      <c r="V86" s="39"/>
      <c r="W86" s="39"/>
      <c r="X86" s="39"/>
      <c r="Y86" s="39"/>
    </row>
    <row r="87" spans="1:25" ht="12.75" customHeight="1" x14ac:dyDescent="0.2">
      <c r="A87" s="90"/>
      <c r="B87" s="90"/>
      <c r="C87" s="39"/>
      <c r="D87" s="91"/>
      <c r="E87" s="39"/>
      <c r="F87" s="39"/>
      <c r="G87" s="39"/>
      <c r="H87" s="39"/>
      <c r="I87" s="39"/>
      <c r="J87" s="39"/>
      <c r="K87" s="39"/>
      <c r="L87" s="39"/>
      <c r="M87" s="39"/>
      <c r="N87" s="39"/>
      <c r="O87" s="39"/>
      <c r="P87" s="39"/>
      <c r="Q87" s="39"/>
      <c r="R87" s="39"/>
      <c r="S87" s="39"/>
      <c r="T87" s="39"/>
      <c r="U87" s="39"/>
      <c r="V87" s="39"/>
      <c r="W87" s="39"/>
      <c r="X87" s="39"/>
      <c r="Y87" s="39"/>
    </row>
    <row r="88" spans="1:25" ht="12.75" customHeight="1" x14ac:dyDescent="0.2">
      <c r="A88" s="90"/>
      <c r="B88" s="90"/>
      <c r="C88" s="39"/>
      <c r="D88" s="91"/>
      <c r="E88" s="39"/>
      <c r="F88" s="39"/>
      <c r="G88" s="39"/>
      <c r="H88" s="39"/>
      <c r="I88" s="39"/>
      <c r="J88" s="39"/>
      <c r="K88" s="39"/>
      <c r="L88" s="39"/>
      <c r="M88" s="39"/>
      <c r="N88" s="39"/>
      <c r="O88" s="39"/>
      <c r="P88" s="39"/>
      <c r="Q88" s="39"/>
      <c r="R88" s="39"/>
      <c r="S88" s="39"/>
      <c r="T88" s="39"/>
      <c r="U88" s="39"/>
      <c r="V88" s="39"/>
      <c r="W88" s="39"/>
      <c r="X88" s="39"/>
      <c r="Y88" s="39"/>
    </row>
    <row r="89" spans="1:25" ht="12.75" customHeight="1" x14ac:dyDescent="0.2">
      <c r="A89" s="90"/>
      <c r="B89" s="90"/>
      <c r="C89" s="39"/>
      <c r="D89" s="91"/>
      <c r="E89" s="39"/>
      <c r="F89" s="39"/>
      <c r="G89" s="39"/>
      <c r="H89" s="39"/>
      <c r="I89" s="39"/>
      <c r="J89" s="39"/>
      <c r="K89" s="39"/>
      <c r="L89" s="39"/>
      <c r="M89" s="39"/>
      <c r="N89" s="39"/>
      <c r="O89" s="39"/>
      <c r="P89" s="39"/>
      <c r="Q89" s="39"/>
      <c r="R89" s="39"/>
      <c r="S89" s="39"/>
      <c r="T89" s="39"/>
      <c r="U89" s="39"/>
      <c r="V89" s="39"/>
      <c r="W89" s="39"/>
      <c r="X89" s="39"/>
      <c r="Y89" s="39"/>
    </row>
    <row r="90" spans="1:25" ht="12.75" customHeight="1" x14ac:dyDescent="0.2">
      <c r="A90" s="90"/>
      <c r="B90" s="90"/>
      <c r="C90" s="39"/>
      <c r="D90" s="91"/>
      <c r="E90" s="39"/>
      <c r="F90" s="39"/>
      <c r="G90" s="39"/>
      <c r="H90" s="39"/>
      <c r="I90" s="39"/>
      <c r="J90" s="39"/>
      <c r="K90" s="39"/>
      <c r="L90" s="39"/>
      <c r="M90" s="39"/>
      <c r="N90" s="39"/>
      <c r="O90" s="39"/>
      <c r="P90" s="39"/>
      <c r="Q90" s="39"/>
      <c r="R90" s="39"/>
      <c r="S90" s="39"/>
      <c r="T90" s="39"/>
      <c r="U90" s="39"/>
      <c r="V90" s="39"/>
      <c r="W90" s="39"/>
      <c r="X90" s="39"/>
      <c r="Y90" s="39"/>
    </row>
    <row r="91" spans="1:25" ht="12.75" customHeight="1" x14ac:dyDescent="0.2">
      <c r="A91" s="90"/>
      <c r="B91" s="90"/>
      <c r="C91" s="39"/>
      <c r="D91" s="91"/>
      <c r="E91" s="39"/>
      <c r="F91" s="39"/>
      <c r="G91" s="39"/>
      <c r="H91" s="39"/>
      <c r="I91" s="39"/>
      <c r="J91" s="39"/>
      <c r="K91" s="39"/>
      <c r="L91" s="39"/>
      <c r="M91" s="39"/>
      <c r="N91" s="39"/>
      <c r="O91" s="39"/>
      <c r="P91" s="39"/>
      <c r="Q91" s="39"/>
      <c r="R91" s="39"/>
      <c r="S91" s="39"/>
      <c r="T91" s="39"/>
      <c r="U91" s="39"/>
      <c r="V91" s="39"/>
      <c r="W91" s="39"/>
      <c r="X91" s="39"/>
      <c r="Y91" s="39"/>
    </row>
    <row r="92" spans="1:25" ht="12.75" customHeight="1" x14ac:dyDescent="0.2">
      <c r="A92" s="90"/>
      <c r="B92" s="90"/>
      <c r="C92" s="39"/>
      <c r="D92" s="91"/>
      <c r="E92" s="39"/>
      <c r="F92" s="39"/>
      <c r="G92" s="39"/>
      <c r="H92" s="39"/>
      <c r="I92" s="39"/>
      <c r="J92" s="39"/>
      <c r="K92" s="39"/>
      <c r="L92" s="39"/>
      <c r="M92" s="39"/>
      <c r="N92" s="39"/>
      <c r="O92" s="39"/>
      <c r="P92" s="39"/>
      <c r="Q92" s="39"/>
      <c r="R92" s="39"/>
      <c r="S92" s="39"/>
      <c r="T92" s="39"/>
      <c r="U92" s="39"/>
      <c r="V92" s="39"/>
      <c r="W92" s="39"/>
      <c r="X92" s="39"/>
      <c r="Y92" s="39"/>
    </row>
    <row r="93" spans="1:25" ht="12.75" customHeight="1" x14ac:dyDescent="0.2">
      <c r="A93" s="90"/>
      <c r="B93" s="90"/>
      <c r="C93" s="39"/>
      <c r="D93" s="91"/>
      <c r="E93" s="39"/>
      <c r="F93" s="39"/>
      <c r="G93" s="39"/>
      <c r="H93" s="39"/>
      <c r="I93" s="39"/>
      <c r="J93" s="39"/>
      <c r="K93" s="39"/>
      <c r="L93" s="39"/>
      <c r="M93" s="39"/>
      <c r="N93" s="39"/>
      <c r="O93" s="39"/>
      <c r="P93" s="39"/>
      <c r="Q93" s="39"/>
      <c r="R93" s="39"/>
      <c r="S93" s="39"/>
      <c r="T93" s="39"/>
      <c r="U93" s="39"/>
      <c r="V93" s="39"/>
      <c r="W93" s="39"/>
      <c r="X93" s="39"/>
      <c r="Y93" s="39"/>
    </row>
    <row r="94" spans="1:25" ht="12.75" customHeight="1" x14ac:dyDescent="0.2">
      <c r="A94" s="90"/>
      <c r="B94" s="90"/>
      <c r="C94" s="39"/>
      <c r="D94" s="91"/>
      <c r="E94" s="39"/>
      <c r="F94" s="39"/>
      <c r="G94" s="39"/>
      <c r="H94" s="39"/>
      <c r="I94" s="39"/>
      <c r="J94" s="39"/>
      <c r="K94" s="39"/>
      <c r="L94" s="39"/>
      <c r="M94" s="39"/>
      <c r="N94" s="39"/>
      <c r="O94" s="39"/>
      <c r="P94" s="39"/>
      <c r="Q94" s="39"/>
      <c r="R94" s="39"/>
      <c r="S94" s="39"/>
      <c r="T94" s="39"/>
      <c r="U94" s="39"/>
      <c r="V94" s="39"/>
      <c r="W94" s="39"/>
      <c r="X94" s="39"/>
      <c r="Y94" s="39"/>
    </row>
    <row r="95" spans="1:25" ht="12.75" customHeight="1" x14ac:dyDescent="0.2">
      <c r="A95" s="90"/>
      <c r="B95" s="90"/>
      <c r="C95" s="39"/>
      <c r="D95" s="91"/>
      <c r="E95" s="39"/>
      <c r="F95" s="39"/>
      <c r="G95" s="39"/>
      <c r="H95" s="39"/>
      <c r="I95" s="39"/>
      <c r="J95" s="39"/>
      <c r="K95" s="39"/>
      <c r="L95" s="39"/>
      <c r="M95" s="39"/>
      <c r="N95" s="39"/>
      <c r="O95" s="39"/>
      <c r="P95" s="39"/>
      <c r="Q95" s="39"/>
      <c r="R95" s="39"/>
      <c r="S95" s="39"/>
      <c r="T95" s="39"/>
      <c r="U95" s="39"/>
      <c r="V95" s="39"/>
      <c r="W95" s="39"/>
      <c r="X95" s="39"/>
      <c r="Y95" s="39"/>
    </row>
    <row r="96" spans="1:25" ht="12.75" customHeight="1" x14ac:dyDescent="0.2">
      <c r="A96" s="90"/>
      <c r="B96" s="90"/>
      <c r="C96" s="39"/>
      <c r="D96" s="91"/>
      <c r="E96" s="39"/>
      <c r="F96" s="39"/>
      <c r="G96" s="39"/>
      <c r="H96" s="39"/>
      <c r="I96" s="39"/>
      <c r="J96" s="39"/>
      <c r="K96" s="39"/>
      <c r="L96" s="39"/>
      <c r="M96" s="39"/>
      <c r="N96" s="39"/>
      <c r="O96" s="39"/>
      <c r="P96" s="39"/>
      <c r="Q96" s="39"/>
      <c r="R96" s="39"/>
      <c r="S96" s="39"/>
      <c r="T96" s="39"/>
      <c r="U96" s="39"/>
      <c r="V96" s="39"/>
      <c r="W96" s="39"/>
      <c r="X96" s="39"/>
      <c r="Y96" s="39"/>
    </row>
    <row r="97" spans="1:25" ht="12.75" customHeight="1" x14ac:dyDescent="0.2">
      <c r="A97" s="90"/>
      <c r="B97" s="90"/>
      <c r="C97" s="39"/>
      <c r="D97" s="91"/>
      <c r="E97" s="39"/>
      <c r="F97" s="39"/>
      <c r="G97" s="39"/>
      <c r="H97" s="39"/>
      <c r="I97" s="39"/>
      <c r="J97" s="39"/>
      <c r="K97" s="39"/>
      <c r="L97" s="39"/>
      <c r="M97" s="39"/>
      <c r="N97" s="39"/>
      <c r="O97" s="39"/>
      <c r="P97" s="39"/>
      <c r="Q97" s="39"/>
      <c r="R97" s="39"/>
      <c r="S97" s="39"/>
      <c r="T97" s="39"/>
      <c r="U97" s="39"/>
      <c r="V97" s="39"/>
      <c r="W97" s="39"/>
      <c r="X97" s="39"/>
      <c r="Y97" s="39"/>
    </row>
    <row r="98" spans="1:25" ht="12.75" customHeight="1" x14ac:dyDescent="0.2">
      <c r="A98" s="90"/>
      <c r="B98" s="90"/>
      <c r="C98" s="39"/>
      <c r="D98" s="91"/>
      <c r="E98" s="39"/>
      <c r="F98" s="39"/>
      <c r="G98" s="39"/>
      <c r="H98" s="39"/>
      <c r="I98" s="39"/>
      <c r="J98" s="39"/>
      <c r="K98" s="39"/>
      <c r="L98" s="39"/>
      <c r="M98" s="39"/>
      <c r="N98" s="39"/>
      <c r="O98" s="39"/>
      <c r="P98" s="39"/>
      <c r="Q98" s="39"/>
      <c r="R98" s="39"/>
      <c r="S98" s="39"/>
      <c r="T98" s="39"/>
      <c r="U98" s="39"/>
      <c r="V98" s="39"/>
      <c r="W98" s="39"/>
      <c r="X98" s="39"/>
      <c r="Y98" s="39"/>
    </row>
    <row r="99" spans="1:25" ht="12.75" customHeight="1" x14ac:dyDescent="0.2">
      <c r="A99" s="90"/>
      <c r="B99" s="90"/>
      <c r="C99" s="39"/>
      <c r="D99" s="91"/>
      <c r="E99" s="39"/>
      <c r="F99" s="39"/>
      <c r="G99" s="39"/>
      <c r="H99" s="39"/>
      <c r="I99" s="39"/>
      <c r="J99" s="39"/>
      <c r="K99" s="39"/>
      <c r="L99" s="39"/>
      <c r="M99" s="39"/>
      <c r="N99" s="39"/>
      <c r="O99" s="39"/>
      <c r="P99" s="39"/>
      <c r="Q99" s="39"/>
      <c r="R99" s="39"/>
      <c r="S99" s="39"/>
      <c r="T99" s="39"/>
      <c r="U99" s="39"/>
      <c r="V99" s="39"/>
      <c r="W99" s="39"/>
      <c r="X99" s="39"/>
      <c r="Y99" s="39"/>
    </row>
    <row r="100" spans="1:25" ht="12.75" customHeight="1" x14ac:dyDescent="0.2">
      <c r="A100" s="90"/>
      <c r="B100" s="90"/>
      <c r="C100" s="39"/>
      <c r="D100" s="91"/>
      <c r="E100" s="39"/>
      <c r="F100" s="39"/>
      <c r="G100" s="39"/>
      <c r="H100" s="39"/>
      <c r="I100" s="39"/>
      <c r="J100" s="39"/>
      <c r="K100" s="39"/>
      <c r="L100" s="39"/>
      <c r="M100" s="39"/>
      <c r="N100" s="39"/>
      <c r="O100" s="39"/>
      <c r="P100" s="39"/>
      <c r="Q100" s="39"/>
      <c r="R100" s="39"/>
      <c r="S100" s="39"/>
      <c r="T100" s="39"/>
      <c r="U100" s="39"/>
      <c r="V100" s="39"/>
      <c r="W100" s="39"/>
      <c r="X100" s="39"/>
      <c r="Y100" s="39"/>
    </row>
    <row r="101" spans="1:25" ht="12.75" customHeight="1" x14ac:dyDescent="0.2">
      <c r="A101" s="90"/>
      <c r="B101" s="90"/>
      <c r="C101" s="39"/>
      <c r="D101" s="91"/>
      <c r="E101" s="39"/>
      <c r="F101" s="39"/>
      <c r="G101" s="39"/>
      <c r="H101" s="39"/>
      <c r="I101" s="39"/>
      <c r="J101" s="39"/>
      <c r="K101" s="39"/>
      <c r="L101" s="39"/>
      <c r="M101" s="39"/>
      <c r="N101" s="39"/>
      <c r="O101" s="39"/>
      <c r="P101" s="39"/>
      <c r="Q101" s="39"/>
      <c r="R101" s="39"/>
      <c r="S101" s="39"/>
      <c r="T101" s="39"/>
      <c r="U101" s="39"/>
      <c r="V101" s="39"/>
      <c r="W101" s="39"/>
      <c r="X101" s="39"/>
      <c r="Y101" s="39"/>
    </row>
    <row r="102" spans="1:25" ht="12.75" customHeight="1" x14ac:dyDescent="0.2">
      <c r="A102" s="90"/>
      <c r="B102" s="90"/>
      <c r="C102" s="39"/>
      <c r="D102" s="91"/>
      <c r="E102" s="39"/>
      <c r="F102" s="39"/>
      <c r="G102" s="39"/>
      <c r="H102" s="39"/>
      <c r="I102" s="39"/>
      <c r="J102" s="39"/>
      <c r="K102" s="39"/>
      <c r="L102" s="39"/>
      <c r="M102" s="39"/>
      <c r="N102" s="39"/>
      <c r="O102" s="39"/>
      <c r="P102" s="39"/>
      <c r="Q102" s="39"/>
      <c r="R102" s="39"/>
      <c r="S102" s="39"/>
      <c r="T102" s="39"/>
      <c r="U102" s="39"/>
      <c r="V102" s="39"/>
      <c r="W102" s="39"/>
      <c r="X102" s="39"/>
      <c r="Y102" s="39"/>
    </row>
    <row r="103" spans="1:25" ht="12.75" customHeight="1" x14ac:dyDescent="0.2">
      <c r="A103" s="90"/>
      <c r="B103" s="90"/>
      <c r="C103" s="39"/>
      <c r="D103" s="91"/>
      <c r="E103" s="39"/>
      <c r="F103" s="39"/>
      <c r="G103" s="39"/>
      <c r="H103" s="39"/>
      <c r="I103" s="39"/>
      <c r="J103" s="39"/>
      <c r="K103" s="39"/>
      <c r="L103" s="39"/>
      <c r="M103" s="39"/>
      <c r="N103" s="39"/>
      <c r="O103" s="39"/>
      <c r="P103" s="39"/>
      <c r="Q103" s="39"/>
      <c r="R103" s="39"/>
      <c r="S103" s="39"/>
      <c r="T103" s="39"/>
      <c r="U103" s="39"/>
      <c r="V103" s="39"/>
      <c r="W103" s="39"/>
      <c r="X103" s="39"/>
      <c r="Y103" s="39"/>
    </row>
    <row r="104" spans="1:25" ht="12.75" customHeight="1" x14ac:dyDescent="0.2">
      <c r="A104" s="90"/>
      <c r="B104" s="90"/>
      <c r="C104" s="39"/>
      <c r="D104" s="91"/>
      <c r="E104" s="39"/>
      <c r="F104" s="39"/>
      <c r="G104" s="39"/>
      <c r="H104" s="39"/>
      <c r="I104" s="39"/>
      <c r="J104" s="39"/>
      <c r="K104" s="39"/>
      <c r="L104" s="39"/>
      <c r="M104" s="39"/>
      <c r="N104" s="39"/>
      <c r="O104" s="39"/>
      <c r="P104" s="39"/>
      <c r="Q104" s="39"/>
      <c r="R104" s="39"/>
      <c r="S104" s="39"/>
      <c r="T104" s="39"/>
      <c r="U104" s="39"/>
      <c r="V104" s="39"/>
      <c r="W104" s="39"/>
      <c r="X104" s="39"/>
      <c r="Y104" s="39"/>
    </row>
    <row r="105" spans="1:25" ht="12.75" customHeight="1" x14ac:dyDescent="0.2">
      <c r="A105" s="90"/>
      <c r="B105" s="90"/>
      <c r="C105" s="39"/>
      <c r="D105" s="91"/>
      <c r="E105" s="39"/>
      <c r="F105" s="39"/>
      <c r="G105" s="39"/>
      <c r="H105" s="39"/>
      <c r="I105" s="39"/>
      <c r="J105" s="39"/>
      <c r="K105" s="39"/>
      <c r="L105" s="39"/>
      <c r="M105" s="39"/>
      <c r="N105" s="39"/>
      <c r="O105" s="39"/>
      <c r="P105" s="39"/>
      <c r="Q105" s="39"/>
      <c r="R105" s="39"/>
      <c r="S105" s="39"/>
      <c r="T105" s="39"/>
      <c r="U105" s="39"/>
      <c r="V105" s="39"/>
      <c r="W105" s="39"/>
      <c r="X105" s="39"/>
      <c r="Y105" s="39"/>
    </row>
    <row r="106" spans="1:25" ht="12.75" customHeight="1" x14ac:dyDescent="0.2">
      <c r="A106" s="90"/>
      <c r="B106" s="90"/>
      <c r="C106" s="39"/>
      <c r="D106" s="91"/>
      <c r="E106" s="39"/>
      <c r="F106" s="39"/>
      <c r="G106" s="39"/>
      <c r="H106" s="39"/>
      <c r="I106" s="39"/>
      <c r="J106" s="39"/>
      <c r="K106" s="39"/>
      <c r="L106" s="39"/>
      <c r="M106" s="39"/>
      <c r="N106" s="39"/>
      <c r="O106" s="39"/>
      <c r="P106" s="39"/>
      <c r="Q106" s="39"/>
      <c r="R106" s="39"/>
      <c r="S106" s="39"/>
      <c r="T106" s="39"/>
      <c r="U106" s="39"/>
      <c r="V106" s="39"/>
      <c r="W106" s="39"/>
      <c r="X106" s="39"/>
      <c r="Y106" s="39"/>
    </row>
    <row r="107" spans="1:25" ht="12.75" customHeight="1" x14ac:dyDescent="0.2">
      <c r="A107" s="90"/>
      <c r="B107" s="90"/>
      <c r="C107" s="39"/>
      <c r="D107" s="91"/>
      <c r="E107" s="39"/>
      <c r="F107" s="39"/>
      <c r="G107" s="39"/>
      <c r="H107" s="39"/>
      <c r="I107" s="39"/>
      <c r="J107" s="39"/>
      <c r="K107" s="39"/>
      <c r="L107" s="39"/>
      <c r="M107" s="39"/>
      <c r="N107" s="39"/>
      <c r="O107" s="39"/>
      <c r="P107" s="39"/>
      <c r="Q107" s="39"/>
      <c r="R107" s="39"/>
      <c r="S107" s="39"/>
      <c r="T107" s="39"/>
      <c r="U107" s="39"/>
      <c r="V107" s="39"/>
      <c r="W107" s="39"/>
      <c r="X107" s="39"/>
      <c r="Y107" s="39"/>
    </row>
    <row r="108" spans="1:25" ht="12.75" customHeight="1" x14ac:dyDescent="0.2">
      <c r="A108" s="90"/>
      <c r="B108" s="90"/>
      <c r="C108" s="39"/>
      <c r="D108" s="91"/>
      <c r="E108" s="39"/>
      <c r="F108" s="39"/>
      <c r="G108" s="39"/>
      <c r="H108" s="39"/>
      <c r="I108" s="39"/>
      <c r="J108" s="39"/>
      <c r="K108" s="39"/>
      <c r="L108" s="39"/>
      <c r="M108" s="39"/>
      <c r="N108" s="39"/>
      <c r="O108" s="39"/>
      <c r="P108" s="39"/>
      <c r="Q108" s="39"/>
      <c r="R108" s="39"/>
      <c r="S108" s="39"/>
      <c r="T108" s="39"/>
      <c r="U108" s="39"/>
      <c r="V108" s="39"/>
      <c r="W108" s="39"/>
      <c r="X108" s="39"/>
      <c r="Y108" s="39"/>
    </row>
    <row r="109" spans="1:25" ht="12.75" customHeight="1" x14ac:dyDescent="0.2">
      <c r="A109" s="90"/>
      <c r="B109" s="90"/>
      <c r="C109" s="39"/>
      <c r="D109" s="91"/>
      <c r="E109" s="39"/>
      <c r="F109" s="39"/>
      <c r="G109" s="39"/>
      <c r="H109" s="39"/>
      <c r="I109" s="39"/>
      <c r="J109" s="39"/>
      <c r="K109" s="39"/>
      <c r="L109" s="39"/>
      <c r="M109" s="39"/>
      <c r="N109" s="39"/>
      <c r="O109" s="39"/>
      <c r="P109" s="39"/>
      <c r="Q109" s="39"/>
      <c r="R109" s="39"/>
      <c r="S109" s="39"/>
      <c r="T109" s="39"/>
      <c r="U109" s="39"/>
      <c r="V109" s="39"/>
      <c r="W109" s="39"/>
      <c r="X109" s="39"/>
      <c r="Y109" s="39"/>
    </row>
    <row r="110" spans="1:25" ht="12.75" customHeight="1" x14ac:dyDescent="0.2">
      <c r="A110" s="90"/>
      <c r="B110" s="90"/>
      <c r="C110" s="39"/>
      <c r="D110" s="91"/>
      <c r="E110" s="39"/>
      <c r="F110" s="39"/>
      <c r="G110" s="39"/>
      <c r="H110" s="39"/>
      <c r="I110" s="39"/>
      <c r="J110" s="39"/>
      <c r="K110" s="39"/>
      <c r="L110" s="39"/>
      <c r="M110" s="39"/>
      <c r="N110" s="39"/>
      <c r="O110" s="39"/>
      <c r="P110" s="39"/>
      <c r="Q110" s="39"/>
      <c r="R110" s="39"/>
      <c r="S110" s="39"/>
      <c r="T110" s="39"/>
      <c r="U110" s="39"/>
      <c r="V110" s="39"/>
      <c r="W110" s="39"/>
      <c r="X110" s="39"/>
      <c r="Y110" s="39"/>
    </row>
    <row r="111" spans="1:25" ht="12.75" customHeight="1" x14ac:dyDescent="0.2">
      <c r="A111" s="90"/>
      <c r="B111" s="90"/>
      <c r="C111" s="39"/>
      <c r="D111" s="91"/>
      <c r="E111" s="39"/>
      <c r="F111" s="39"/>
      <c r="G111" s="39"/>
      <c r="H111" s="39"/>
      <c r="I111" s="39"/>
      <c r="J111" s="39"/>
      <c r="K111" s="39"/>
      <c r="L111" s="39"/>
      <c r="M111" s="39"/>
      <c r="N111" s="39"/>
      <c r="O111" s="39"/>
      <c r="P111" s="39"/>
      <c r="Q111" s="39"/>
      <c r="R111" s="39"/>
      <c r="S111" s="39"/>
      <c r="T111" s="39"/>
      <c r="U111" s="39"/>
      <c r="V111" s="39"/>
      <c r="W111" s="39"/>
      <c r="X111" s="39"/>
      <c r="Y111" s="39"/>
    </row>
    <row r="112" spans="1:25" ht="12.75" customHeight="1" x14ac:dyDescent="0.2">
      <c r="A112" s="90"/>
      <c r="B112" s="90"/>
      <c r="C112" s="39"/>
      <c r="D112" s="91"/>
      <c r="E112" s="39"/>
      <c r="F112" s="39"/>
      <c r="G112" s="39"/>
      <c r="H112" s="39"/>
      <c r="I112" s="39"/>
      <c r="J112" s="39"/>
      <c r="K112" s="39"/>
      <c r="L112" s="39"/>
      <c r="M112" s="39"/>
      <c r="N112" s="39"/>
      <c r="O112" s="39"/>
      <c r="P112" s="39"/>
      <c r="Q112" s="39"/>
      <c r="R112" s="39"/>
      <c r="S112" s="39"/>
      <c r="T112" s="39"/>
      <c r="U112" s="39"/>
      <c r="V112" s="39"/>
      <c r="W112" s="39"/>
      <c r="X112" s="39"/>
      <c r="Y112" s="39"/>
    </row>
    <row r="113" spans="1:25" ht="12.75" customHeight="1" x14ac:dyDescent="0.2">
      <c r="A113" s="90"/>
      <c r="B113" s="90"/>
      <c r="C113" s="39"/>
      <c r="D113" s="91"/>
      <c r="E113" s="39"/>
      <c r="F113" s="39"/>
      <c r="G113" s="39"/>
      <c r="H113" s="39"/>
      <c r="I113" s="39"/>
      <c r="J113" s="39"/>
      <c r="K113" s="39"/>
      <c r="L113" s="39"/>
      <c r="M113" s="39"/>
      <c r="N113" s="39"/>
      <c r="O113" s="39"/>
      <c r="P113" s="39"/>
      <c r="Q113" s="39"/>
      <c r="R113" s="39"/>
      <c r="S113" s="39"/>
      <c r="T113" s="39"/>
      <c r="U113" s="39"/>
      <c r="V113" s="39"/>
      <c r="W113" s="39"/>
      <c r="X113" s="39"/>
      <c r="Y113" s="39"/>
    </row>
    <row r="114" spans="1:25" ht="12.75" customHeight="1" x14ac:dyDescent="0.2">
      <c r="A114" s="90"/>
      <c r="B114" s="90"/>
      <c r="C114" s="39"/>
      <c r="D114" s="91"/>
      <c r="E114" s="39"/>
      <c r="F114" s="39"/>
      <c r="G114" s="39"/>
      <c r="H114" s="39"/>
      <c r="I114" s="39"/>
      <c r="J114" s="39"/>
      <c r="K114" s="39"/>
      <c r="L114" s="39"/>
      <c r="M114" s="39"/>
      <c r="N114" s="39"/>
      <c r="O114" s="39"/>
      <c r="P114" s="39"/>
      <c r="Q114" s="39"/>
      <c r="R114" s="39"/>
      <c r="S114" s="39"/>
      <c r="T114" s="39"/>
      <c r="U114" s="39"/>
      <c r="V114" s="39"/>
      <c r="W114" s="39"/>
      <c r="X114" s="39"/>
      <c r="Y114" s="39"/>
    </row>
    <row r="115" spans="1:25" ht="12.75" customHeight="1" x14ac:dyDescent="0.2">
      <c r="A115" s="90"/>
      <c r="B115" s="90"/>
      <c r="C115" s="39"/>
      <c r="D115" s="91"/>
      <c r="E115" s="39"/>
      <c r="F115" s="39"/>
      <c r="G115" s="39"/>
      <c r="H115" s="39"/>
      <c r="I115" s="39"/>
      <c r="J115" s="39"/>
      <c r="K115" s="39"/>
      <c r="L115" s="39"/>
      <c r="M115" s="39"/>
      <c r="N115" s="39"/>
      <c r="O115" s="39"/>
      <c r="P115" s="39"/>
      <c r="Q115" s="39"/>
      <c r="R115" s="39"/>
      <c r="S115" s="39"/>
      <c r="T115" s="39"/>
      <c r="U115" s="39"/>
      <c r="V115" s="39"/>
      <c r="W115" s="39"/>
      <c r="X115" s="39"/>
      <c r="Y115" s="39"/>
    </row>
    <row r="116" spans="1:25" ht="12.75" customHeight="1" x14ac:dyDescent="0.2">
      <c r="A116" s="90"/>
      <c r="B116" s="90"/>
      <c r="C116" s="39"/>
      <c r="D116" s="91"/>
      <c r="E116" s="39"/>
      <c r="F116" s="39"/>
      <c r="G116" s="39"/>
      <c r="H116" s="39"/>
      <c r="I116" s="39"/>
      <c r="J116" s="39"/>
      <c r="K116" s="39"/>
      <c r="L116" s="39"/>
      <c r="M116" s="39"/>
      <c r="N116" s="39"/>
      <c r="O116" s="39"/>
      <c r="P116" s="39"/>
      <c r="Q116" s="39"/>
      <c r="R116" s="39"/>
      <c r="S116" s="39"/>
      <c r="T116" s="39"/>
      <c r="U116" s="39"/>
      <c r="V116" s="39"/>
      <c r="W116" s="39"/>
      <c r="X116" s="39"/>
      <c r="Y116" s="39"/>
    </row>
    <row r="117" spans="1:25" ht="12.75" customHeight="1" x14ac:dyDescent="0.2">
      <c r="A117" s="90"/>
      <c r="B117" s="90"/>
      <c r="C117" s="39"/>
      <c r="D117" s="91"/>
      <c r="E117" s="39"/>
      <c r="F117" s="39"/>
      <c r="G117" s="39"/>
      <c r="H117" s="39"/>
      <c r="I117" s="39"/>
      <c r="J117" s="39"/>
      <c r="K117" s="39"/>
      <c r="L117" s="39"/>
      <c r="M117" s="39"/>
      <c r="N117" s="39"/>
      <c r="O117" s="39"/>
      <c r="P117" s="39"/>
      <c r="Q117" s="39"/>
      <c r="R117" s="39"/>
      <c r="S117" s="39"/>
      <c r="T117" s="39"/>
      <c r="U117" s="39"/>
      <c r="V117" s="39"/>
      <c r="W117" s="39"/>
      <c r="X117" s="39"/>
      <c r="Y117" s="39"/>
    </row>
    <row r="118" spans="1:25" ht="12.75" customHeight="1" x14ac:dyDescent="0.2">
      <c r="A118" s="90"/>
      <c r="B118" s="90"/>
      <c r="C118" s="39"/>
      <c r="D118" s="91"/>
      <c r="E118" s="39"/>
      <c r="F118" s="39"/>
      <c r="G118" s="39"/>
      <c r="H118" s="39"/>
      <c r="I118" s="39"/>
      <c r="J118" s="39"/>
      <c r="K118" s="39"/>
      <c r="L118" s="39"/>
      <c r="M118" s="39"/>
      <c r="N118" s="39"/>
      <c r="O118" s="39"/>
      <c r="P118" s="39"/>
      <c r="Q118" s="39"/>
      <c r="R118" s="39"/>
      <c r="S118" s="39"/>
      <c r="T118" s="39"/>
      <c r="U118" s="39"/>
      <c r="V118" s="39"/>
      <c r="W118" s="39"/>
      <c r="X118" s="39"/>
      <c r="Y118" s="39"/>
    </row>
    <row r="119" spans="1:25" ht="12.75" customHeight="1" x14ac:dyDescent="0.2">
      <c r="A119" s="90"/>
      <c r="B119" s="90"/>
      <c r="C119" s="39"/>
      <c r="D119" s="91"/>
      <c r="E119" s="39"/>
      <c r="F119" s="39"/>
      <c r="G119" s="39"/>
      <c r="H119" s="39"/>
      <c r="I119" s="39"/>
      <c r="J119" s="39"/>
      <c r="K119" s="39"/>
      <c r="L119" s="39"/>
      <c r="M119" s="39"/>
      <c r="N119" s="39"/>
      <c r="O119" s="39"/>
      <c r="P119" s="39"/>
      <c r="Q119" s="39"/>
      <c r="R119" s="39"/>
      <c r="S119" s="39"/>
      <c r="T119" s="39"/>
      <c r="U119" s="39"/>
      <c r="V119" s="39"/>
      <c r="W119" s="39"/>
      <c r="X119" s="39"/>
      <c r="Y119" s="39"/>
    </row>
    <row r="120" spans="1:25" ht="12.75" customHeight="1" x14ac:dyDescent="0.2">
      <c r="A120" s="90"/>
      <c r="B120" s="90"/>
      <c r="C120" s="39"/>
      <c r="D120" s="91"/>
      <c r="E120" s="39"/>
      <c r="F120" s="39"/>
      <c r="G120" s="39"/>
      <c r="H120" s="39"/>
      <c r="I120" s="39"/>
      <c r="J120" s="39"/>
      <c r="K120" s="39"/>
      <c r="L120" s="39"/>
      <c r="M120" s="39"/>
      <c r="N120" s="39"/>
      <c r="O120" s="39"/>
      <c r="P120" s="39"/>
      <c r="Q120" s="39"/>
      <c r="R120" s="39"/>
      <c r="S120" s="39"/>
      <c r="T120" s="39"/>
      <c r="U120" s="39"/>
      <c r="V120" s="39"/>
      <c r="W120" s="39"/>
      <c r="X120" s="39"/>
      <c r="Y120" s="39"/>
    </row>
    <row r="121" spans="1:25" ht="12.75" customHeight="1" x14ac:dyDescent="0.2">
      <c r="A121" s="90"/>
      <c r="B121" s="90"/>
      <c r="C121" s="39"/>
      <c r="D121" s="91"/>
      <c r="E121" s="39"/>
      <c r="F121" s="39"/>
      <c r="G121" s="39"/>
      <c r="H121" s="39"/>
      <c r="I121" s="39"/>
      <c r="J121" s="39"/>
      <c r="K121" s="39"/>
      <c r="L121" s="39"/>
      <c r="M121" s="39"/>
      <c r="N121" s="39"/>
      <c r="O121" s="39"/>
      <c r="P121" s="39"/>
      <c r="Q121" s="39"/>
      <c r="R121" s="39"/>
      <c r="S121" s="39"/>
      <c r="T121" s="39"/>
      <c r="U121" s="39"/>
      <c r="V121" s="39"/>
      <c r="W121" s="39"/>
      <c r="X121" s="39"/>
      <c r="Y121" s="39"/>
    </row>
    <row r="122" spans="1:25" ht="12.75" customHeight="1" x14ac:dyDescent="0.2">
      <c r="A122" s="90"/>
      <c r="B122" s="90"/>
      <c r="C122" s="39"/>
      <c r="D122" s="91"/>
      <c r="E122" s="39"/>
      <c r="F122" s="39"/>
      <c r="G122" s="39"/>
      <c r="H122" s="39"/>
      <c r="I122" s="39"/>
      <c r="J122" s="39"/>
      <c r="K122" s="39"/>
      <c r="L122" s="39"/>
      <c r="M122" s="39"/>
      <c r="N122" s="39"/>
      <c r="O122" s="39"/>
      <c r="P122" s="39"/>
      <c r="Q122" s="39"/>
      <c r="R122" s="39"/>
      <c r="S122" s="39"/>
      <c r="T122" s="39"/>
      <c r="U122" s="39"/>
      <c r="V122" s="39"/>
      <c r="W122" s="39"/>
      <c r="X122" s="39"/>
      <c r="Y122" s="39"/>
    </row>
    <row r="123" spans="1:25" ht="12.75" customHeight="1" x14ac:dyDescent="0.2">
      <c r="A123" s="90"/>
      <c r="B123" s="90"/>
      <c r="C123" s="39"/>
      <c r="D123" s="91"/>
      <c r="E123" s="39"/>
      <c r="F123" s="39"/>
      <c r="G123" s="39"/>
      <c r="H123" s="39"/>
      <c r="I123" s="39"/>
      <c r="J123" s="39"/>
      <c r="K123" s="39"/>
      <c r="L123" s="39"/>
      <c r="M123" s="39"/>
      <c r="N123" s="39"/>
      <c r="O123" s="39"/>
      <c r="P123" s="39"/>
      <c r="Q123" s="39"/>
      <c r="R123" s="39"/>
      <c r="S123" s="39"/>
      <c r="T123" s="39"/>
      <c r="U123" s="39"/>
      <c r="V123" s="39"/>
      <c r="W123" s="39"/>
      <c r="X123" s="39"/>
      <c r="Y123" s="39"/>
    </row>
    <row r="124" spans="1:25" ht="12.75" customHeight="1" x14ac:dyDescent="0.2">
      <c r="A124" s="90"/>
      <c r="B124" s="90"/>
      <c r="C124" s="39"/>
      <c r="D124" s="91"/>
      <c r="E124" s="39"/>
      <c r="F124" s="39"/>
      <c r="G124" s="39"/>
      <c r="H124" s="39"/>
      <c r="I124" s="39"/>
      <c r="J124" s="39"/>
      <c r="K124" s="39"/>
      <c r="L124" s="39"/>
      <c r="M124" s="39"/>
      <c r="N124" s="39"/>
      <c r="O124" s="39"/>
      <c r="P124" s="39"/>
      <c r="Q124" s="39"/>
      <c r="R124" s="39"/>
      <c r="S124" s="39"/>
      <c r="T124" s="39"/>
      <c r="U124" s="39"/>
      <c r="V124" s="39"/>
      <c r="W124" s="39"/>
      <c r="X124" s="39"/>
      <c r="Y124" s="39"/>
    </row>
    <row r="125" spans="1:25" ht="12.75" customHeight="1" x14ac:dyDescent="0.2">
      <c r="A125" s="90"/>
      <c r="B125" s="90"/>
      <c r="C125" s="39"/>
      <c r="D125" s="91"/>
      <c r="E125" s="39"/>
      <c r="F125" s="39"/>
      <c r="G125" s="39"/>
      <c r="H125" s="39"/>
      <c r="I125" s="39"/>
      <c r="J125" s="39"/>
      <c r="K125" s="39"/>
      <c r="L125" s="39"/>
      <c r="M125" s="39"/>
      <c r="N125" s="39"/>
      <c r="O125" s="39"/>
      <c r="P125" s="39"/>
      <c r="Q125" s="39"/>
      <c r="R125" s="39"/>
      <c r="S125" s="39"/>
      <c r="T125" s="39"/>
      <c r="U125" s="39"/>
      <c r="V125" s="39"/>
      <c r="W125" s="39"/>
      <c r="X125" s="39"/>
      <c r="Y125" s="39"/>
    </row>
    <row r="126" spans="1:25" ht="12.75" customHeight="1" x14ac:dyDescent="0.2">
      <c r="A126" s="90"/>
      <c r="B126" s="90"/>
      <c r="C126" s="39"/>
      <c r="D126" s="91"/>
      <c r="E126" s="39"/>
      <c r="F126" s="39"/>
      <c r="G126" s="39"/>
      <c r="H126" s="39"/>
      <c r="I126" s="39"/>
      <c r="J126" s="39"/>
      <c r="K126" s="39"/>
      <c r="L126" s="39"/>
      <c r="M126" s="39"/>
      <c r="N126" s="39"/>
      <c r="O126" s="39"/>
      <c r="P126" s="39"/>
      <c r="Q126" s="39"/>
      <c r="R126" s="39"/>
      <c r="S126" s="39"/>
      <c r="T126" s="39"/>
      <c r="U126" s="39"/>
      <c r="V126" s="39"/>
      <c r="W126" s="39"/>
      <c r="X126" s="39"/>
      <c r="Y126" s="39"/>
    </row>
    <row r="127" spans="1:25" ht="12.75" customHeight="1" x14ac:dyDescent="0.2">
      <c r="A127" s="90"/>
      <c r="B127" s="90"/>
      <c r="C127" s="39"/>
      <c r="D127" s="91"/>
      <c r="E127" s="39"/>
      <c r="F127" s="39"/>
      <c r="G127" s="39"/>
      <c r="H127" s="39"/>
      <c r="I127" s="39"/>
      <c r="J127" s="39"/>
      <c r="K127" s="39"/>
      <c r="L127" s="39"/>
      <c r="M127" s="39"/>
      <c r="N127" s="39"/>
      <c r="O127" s="39"/>
      <c r="P127" s="39"/>
      <c r="Q127" s="39"/>
      <c r="R127" s="39"/>
      <c r="S127" s="39"/>
      <c r="T127" s="39"/>
      <c r="U127" s="39"/>
      <c r="V127" s="39"/>
      <c r="W127" s="39"/>
      <c r="X127" s="39"/>
      <c r="Y127" s="39"/>
    </row>
    <row r="128" spans="1:25" ht="12.75" customHeight="1" x14ac:dyDescent="0.2">
      <c r="A128" s="90"/>
      <c r="B128" s="90"/>
      <c r="C128" s="39"/>
      <c r="D128" s="91"/>
      <c r="E128" s="39"/>
      <c r="F128" s="39"/>
      <c r="G128" s="39"/>
      <c r="H128" s="39"/>
      <c r="I128" s="39"/>
      <c r="J128" s="39"/>
      <c r="K128" s="39"/>
      <c r="L128" s="39"/>
      <c r="M128" s="39"/>
      <c r="N128" s="39"/>
      <c r="O128" s="39"/>
      <c r="P128" s="39"/>
      <c r="Q128" s="39"/>
      <c r="R128" s="39"/>
      <c r="S128" s="39"/>
      <c r="T128" s="39"/>
      <c r="U128" s="39"/>
      <c r="V128" s="39"/>
      <c r="W128" s="39"/>
      <c r="X128" s="39"/>
      <c r="Y128" s="39"/>
    </row>
    <row r="129" spans="1:25" ht="12.75" customHeight="1" x14ac:dyDescent="0.2">
      <c r="A129" s="90"/>
      <c r="B129" s="90"/>
      <c r="C129" s="39"/>
      <c r="D129" s="91"/>
      <c r="E129" s="39"/>
      <c r="F129" s="39"/>
      <c r="G129" s="39"/>
      <c r="H129" s="39"/>
      <c r="I129" s="39"/>
      <c r="J129" s="39"/>
      <c r="K129" s="39"/>
      <c r="L129" s="39"/>
      <c r="M129" s="39"/>
      <c r="N129" s="39"/>
      <c r="O129" s="39"/>
      <c r="P129" s="39"/>
      <c r="Q129" s="39"/>
      <c r="R129" s="39"/>
      <c r="S129" s="39"/>
      <c r="T129" s="39"/>
      <c r="U129" s="39"/>
      <c r="V129" s="39"/>
      <c r="W129" s="39"/>
      <c r="X129" s="39"/>
      <c r="Y129" s="39"/>
    </row>
    <row r="130" spans="1:25" ht="12.75" customHeight="1" x14ac:dyDescent="0.2">
      <c r="A130" s="90"/>
      <c r="B130" s="90"/>
      <c r="C130" s="39"/>
      <c r="D130" s="91"/>
      <c r="E130" s="39"/>
      <c r="F130" s="39"/>
      <c r="G130" s="39"/>
      <c r="H130" s="39"/>
      <c r="I130" s="39"/>
      <c r="J130" s="39"/>
      <c r="K130" s="39"/>
      <c r="L130" s="39"/>
      <c r="M130" s="39"/>
      <c r="N130" s="39"/>
      <c r="O130" s="39"/>
      <c r="P130" s="39"/>
      <c r="Q130" s="39"/>
      <c r="R130" s="39"/>
      <c r="S130" s="39"/>
      <c r="T130" s="39"/>
      <c r="U130" s="39"/>
      <c r="V130" s="39"/>
      <c r="W130" s="39"/>
      <c r="X130" s="39"/>
      <c r="Y130" s="39"/>
    </row>
    <row r="131" spans="1:25" ht="12.75" customHeight="1" x14ac:dyDescent="0.2">
      <c r="A131" s="90"/>
      <c r="B131" s="90"/>
      <c r="C131" s="39"/>
      <c r="D131" s="91"/>
      <c r="E131" s="39"/>
      <c r="F131" s="39"/>
      <c r="G131" s="39"/>
      <c r="H131" s="39"/>
      <c r="I131" s="39"/>
      <c r="J131" s="39"/>
      <c r="K131" s="39"/>
      <c r="L131" s="39"/>
      <c r="M131" s="39"/>
      <c r="N131" s="39"/>
      <c r="O131" s="39"/>
      <c r="P131" s="39"/>
      <c r="Q131" s="39"/>
      <c r="R131" s="39"/>
      <c r="S131" s="39"/>
      <c r="T131" s="39"/>
      <c r="U131" s="39"/>
      <c r="V131" s="39"/>
      <c r="W131" s="39"/>
      <c r="X131" s="39"/>
      <c r="Y131" s="39"/>
    </row>
    <row r="132" spans="1:25" ht="12.75" customHeight="1" x14ac:dyDescent="0.2">
      <c r="A132" s="90"/>
      <c r="B132" s="90"/>
      <c r="C132" s="39"/>
      <c r="D132" s="91"/>
      <c r="E132" s="39"/>
      <c r="F132" s="39"/>
      <c r="G132" s="39"/>
      <c r="H132" s="39"/>
      <c r="I132" s="39"/>
      <c r="J132" s="39"/>
      <c r="K132" s="39"/>
      <c r="L132" s="39"/>
      <c r="M132" s="39"/>
      <c r="N132" s="39"/>
      <c r="O132" s="39"/>
      <c r="P132" s="39"/>
      <c r="Q132" s="39"/>
      <c r="R132" s="39"/>
      <c r="S132" s="39"/>
      <c r="T132" s="39"/>
      <c r="U132" s="39"/>
      <c r="V132" s="39"/>
      <c r="W132" s="39"/>
      <c r="X132" s="39"/>
      <c r="Y132" s="39"/>
    </row>
    <row r="133" spans="1:25" ht="12.75" customHeight="1" x14ac:dyDescent="0.2">
      <c r="A133" s="90"/>
      <c r="B133" s="90"/>
      <c r="C133" s="39"/>
      <c r="D133" s="91"/>
      <c r="E133" s="39"/>
      <c r="F133" s="39"/>
      <c r="G133" s="39"/>
      <c r="H133" s="39"/>
      <c r="I133" s="39"/>
      <c r="J133" s="39"/>
      <c r="K133" s="39"/>
      <c r="L133" s="39"/>
      <c r="M133" s="39"/>
      <c r="N133" s="39"/>
      <c r="O133" s="39"/>
      <c r="P133" s="39"/>
      <c r="Q133" s="39"/>
      <c r="R133" s="39"/>
      <c r="S133" s="39"/>
      <c r="T133" s="39"/>
      <c r="U133" s="39"/>
      <c r="V133" s="39"/>
      <c r="W133" s="39"/>
      <c r="X133" s="39"/>
      <c r="Y133" s="39"/>
    </row>
    <row r="134" spans="1:25" ht="12.75" customHeight="1" x14ac:dyDescent="0.2">
      <c r="A134" s="90"/>
      <c r="B134" s="90"/>
      <c r="C134" s="39"/>
      <c r="D134" s="91"/>
      <c r="E134" s="39"/>
      <c r="F134" s="39"/>
      <c r="G134" s="39"/>
      <c r="H134" s="39"/>
      <c r="I134" s="39"/>
      <c r="J134" s="39"/>
      <c r="K134" s="39"/>
      <c r="L134" s="39"/>
      <c r="M134" s="39"/>
      <c r="N134" s="39"/>
      <c r="O134" s="39"/>
      <c r="P134" s="39"/>
      <c r="Q134" s="39"/>
      <c r="R134" s="39"/>
      <c r="S134" s="39"/>
      <c r="T134" s="39"/>
      <c r="U134" s="39"/>
      <c r="V134" s="39"/>
      <c r="W134" s="39"/>
      <c r="X134" s="39"/>
      <c r="Y134" s="39"/>
    </row>
    <row r="135" spans="1:25" ht="12.75" customHeight="1" x14ac:dyDescent="0.2">
      <c r="A135" s="90"/>
      <c r="B135" s="90"/>
      <c r="C135" s="39"/>
      <c r="D135" s="91"/>
      <c r="E135" s="39"/>
      <c r="F135" s="39"/>
      <c r="G135" s="39"/>
      <c r="H135" s="39"/>
      <c r="I135" s="39"/>
      <c r="J135" s="39"/>
      <c r="K135" s="39"/>
      <c r="L135" s="39"/>
      <c r="M135" s="39"/>
      <c r="N135" s="39"/>
      <c r="O135" s="39"/>
      <c r="P135" s="39"/>
      <c r="Q135" s="39"/>
      <c r="R135" s="39"/>
      <c r="S135" s="39"/>
      <c r="T135" s="39"/>
      <c r="U135" s="39"/>
      <c r="V135" s="39"/>
      <c r="W135" s="39"/>
      <c r="X135" s="39"/>
      <c r="Y135" s="39"/>
    </row>
    <row r="136" spans="1:25" ht="12.75" customHeight="1" x14ac:dyDescent="0.2">
      <c r="A136" s="90"/>
      <c r="B136" s="90"/>
      <c r="C136" s="39"/>
      <c r="D136" s="91"/>
      <c r="E136" s="39"/>
      <c r="F136" s="39"/>
      <c r="G136" s="39"/>
      <c r="H136" s="39"/>
      <c r="I136" s="39"/>
      <c r="J136" s="39"/>
      <c r="K136" s="39"/>
      <c r="L136" s="39"/>
      <c r="M136" s="39"/>
      <c r="N136" s="39"/>
      <c r="O136" s="39"/>
      <c r="P136" s="39"/>
      <c r="Q136" s="39"/>
      <c r="R136" s="39"/>
      <c r="S136" s="39"/>
      <c r="T136" s="39"/>
      <c r="U136" s="39"/>
      <c r="V136" s="39"/>
      <c r="W136" s="39"/>
      <c r="X136" s="39"/>
      <c r="Y136" s="39"/>
    </row>
    <row r="137" spans="1:25" ht="12.75" customHeight="1" x14ac:dyDescent="0.2">
      <c r="A137" s="90"/>
      <c r="B137" s="90"/>
      <c r="C137" s="39"/>
      <c r="D137" s="91"/>
      <c r="E137" s="39"/>
      <c r="F137" s="39"/>
      <c r="G137" s="39"/>
      <c r="H137" s="39"/>
      <c r="I137" s="39"/>
      <c r="J137" s="39"/>
      <c r="K137" s="39"/>
      <c r="L137" s="39"/>
      <c r="M137" s="39"/>
      <c r="N137" s="39"/>
      <c r="O137" s="39"/>
      <c r="P137" s="39"/>
      <c r="Q137" s="39"/>
      <c r="R137" s="39"/>
      <c r="S137" s="39"/>
      <c r="T137" s="39"/>
      <c r="U137" s="39"/>
      <c r="V137" s="39"/>
      <c r="W137" s="39"/>
      <c r="X137" s="39"/>
      <c r="Y137" s="39"/>
    </row>
    <row r="138" spans="1:25" ht="12.75" customHeight="1" x14ac:dyDescent="0.2">
      <c r="A138" s="90"/>
      <c r="B138" s="90"/>
      <c r="C138" s="39"/>
      <c r="D138" s="91"/>
      <c r="E138" s="39"/>
      <c r="F138" s="39"/>
      <c r="G138" s="39"/>
      <c r="H138" s="39"/>
      <c r="I138" s="39"/>
      <c r="J138" s="39"/>
      <c r="K138" s="39"/>
      <c r="L138" s="39"/>
      <c r="M138" s="39"/>
      <c r="N138" s="39"/>
      <c r="O138" s="39"/>
      <c r="P138" s="39"/>
      <c r="Q138" s="39"/>
      <c r="R138" s="39"/>
      <c r="S138" s="39"/>
      <c r="T138" s="39"/>
      <c r="U138" s="39"/>
      <c r="V138" s="39"/>
      <c r="W138" s="39"/>
      <c r="X138" s="39"/>
      <c r="Y138" s="39"/>
    </row>
    <row r="139" spans="1:25" ht="12.75" customHeight="1" x14ac:dyDescent="0.2">
      <c r="A139" s="90"/>
      <c r="B139" s="90"/>
      <c r="C139" s="39"/>
      <c r="D139" s="91"/>
      <c r="E139" s="39"/>
      <c r="F139" s="39"/>
      <c r="G139" s="39"/>
      <c r="H139" s="39"/>
      <c r="I139" s="39"/>
      <c r="J139" s="39"/>
      <c r="K139" s="39"/>
      <c r="L139" s="39"/>
      <c r="M139" s="39"/>
      <c r="N139" s="39"/>
      <c r="O139" s="39"/>
      <c r="P139" s="39"/>
      <c r="Q139" s="39"/>
      <c r="R139" s="39"/>
      <c r="S139" s="39"/>
      <c r="T139" s="39"/>
      <c r="U139" s="39"/>
      <c r="V139" s="39"/>
      <c r="W139" s="39"/>
      <c r="X139" s="39"/>
      <c r="Y139" s="39"/>
    </row>
    <row r="140" spans="1:25" ht="12.75" customHeight="1" x14ac:dyDescent="0.2">
      <c r="A140" s="90"/>
      <c r="B140" s="90"/>
      <c r="C140" s="39"/>
      <c r="D140" s="91"/>
      <c r="E140" s="39"/>
      <c r="F140" s="39"/>
      <c r="G140" s="39"/>
      <c r="H140" s="39"/>
      <c r="I140" s="39"/>
      <c r="J140" s="39"/>
      <c r="K140" s="39"/>
      <c r="L140" s="39"/>
      <c r="M140" s="39"/>
      <c r="N140" s="39"/>
      <c r="O140" s="39"/>
      <c r="P140" s="39"/>
      <c r="Q140" s="39"/>
      <c r="R140" s="39"/>
      <c r="S140" s="39"/>
      <c r="T140" s="39"/>
      <c r="U140" s="39"/>
      <c r="V140" s="39"/>
      <c r="W140" s="39"/>
      <c r="X140" s="39"/>
      <c r="Y140" s="39"/>
    </row>
    <row r="141" spans="1:25" ht="12.75" customHeight="1" x14ac:dyDescent="0.2">
      <c r="A141" s="90"/>
      <c r="B141" s="90"/>
      <c r="C141" s="39"/>
      <c r="D141" s="91"/>
      <c r="E141" s="39"/>
      <c r="F141" s="39"/>
      <c r="G141" s="39"/>
      <c r="H141" s="39"/>
      <c r="I141" s="39"/>
      <c r="J141" s="39"/>
      <c r="K141" s="39"/>
      <c r="L141" s="39"/>
      <c r="M141" s="39"/>
      <c r="N141" s="39"/>
      <c r="O141" s="39"/>
      <c r="P141" s="39"/>
      <c r="Q141" s="39"/>
      <c r="R141" s="39"/>
      <c r="S141" s="39"/>
      <c r="T141" s="39"/>
      <c r="U141" s="39"/>
      <c r="V141" s="39"/>
      <c r="W141" s="39"/>
      <c r="X141" s="39"/>
      <c r="Y141" s="39"/>
    </row>
    <row r="142" spans="1:25" ht="12.75" customHeight="1" x14ac:dyDescent="0.2">
      <c r="A142" s="90"/>
      <c r="B142" s="90"/>
      <c r="C142" s="39"/>
      <c r="D142" s="91"/>
      <c r="E142" s="39"/>
      <c r="F142" s="39"/>
      <c r="G142" s="39"/>
      <c r="H142" s="39"/>
      <c r="I142" s="39"/>
      <c r="J142" s="39"/>
      <c r="K142" s="39"/>
      <c r="L142" s="39"/>
      <c r="M142" s="39"/>
      <c r="N142" s="39"/>
      <c r="O142" s="39"/>
      <c r="P142" s="39"/>
      <c r="Q142" s="39"/>
      <c r="R142" s="39"/>
      <c r="S142" s="39"/>
      <c r="T142" s="39"/>
      <c r="U142" s="39"/>
      <c r="V142" s="39"/>
      <c r="W142" s="39"/>
      <c r="X142" s="39"/>
      <c r="Y142" s="39"/>
    </row>
    <row r="143" spans="1:25" ht="12.75" customHeight="1" x14ac:dyDescent="0.2">
      <c r="A143" s="90"/>
      <c r="B143" s="90"/>
      <c r="C143" s="39"/>
      <c r="D143" s="91"/>
      <c r="E143" s="39"/>
      <c r="F143" s="39"/>
      <c r="G143" s="39"/>
      <c r="H143" s="39"/>
      <c r="I143" s="39"/>
      <c r="J143" s="39"/>
      <c r="K143" s="39"/>
      <c r="L143" s="39"/>
      <c r="M143" s="39"/>
      <c r="N143" s="39"/>
      <c r="O143" s="39"/>
      <c r="P143" s="39"/>
      <c r="Q143" s="39"/>
      <c r="R143" s="39"/>
      <c r="S143" s="39"/>
      <c r="T143" s="39"/>
      <c r="U143" s="39"/>
      <c r="V143" s="39"/>
      <c r="W143" s="39"/>
      <c r="X143" s="39"/>
      <c r="Y143" s="39"/>
    </row>
    <row r="144" spans="1:25" ht="12.75" customHeight="1" x14ac:dyDescent="0.2">
      <c r="A144" s="90"/>
      <c r="B144" s="90"/>
      <c r="C144" s="39"/>
      <c r="D144" s="91"/>
      <c r="E144" s="39"/>
      <c r="F144" s="39"/>
      <c r="G144" s="39"/>
      <c r="H144" s="39"/>
      <c r="I144" s="39"/>
      <c r="J144" s="39"/>
      <c r="K144" s="39"/>
      <c r="L144" s="39"/>
      <c r="M144" s="39"/>
      <c r="N144" s="39"/>
      <c r="O144" s="39"/>
      <c r="P144" s="39"/>
      <c r="Q144" s="39"/>
      <c r="R144" s="39"/>
      <c r="S144" s="39"/>
      <c r="T144" s="39"/>
      <c r="U144" s="39"/>
      <c r="V144" s="39"/>
      <c r="W144" s="39"/>
      <c r="X144" s="39"/>
      <c r="Y144" s="39"/>
    </row>
    <row r="145" spans="1:25" ht="12.75" customHeight="1" x14ac:dyDescent="0.2">
      <c r="A145" s="90"/>
      <c r="B145" s="90"/>
      <c r="C145" s="39"/>
      <c r="D145" s="91"/>
      <c r="E145" s="39"/>
      <c r="F145" s="39"/>
      <c r="G145" s="39"/>
      <c r="H145" s="39"/>
      <c r="I145" s="39"/>
      <c r="J145" s="39"/>
      <c r="K145" s="39"/>
      <c r="L145" s="39"/>
      <c r="M145" s="39"/>
      <c r="N145" s="39"/>
      <c r="O145" s="39"/>
      <c r="P145" s="39"/>
      <c r="Q145" s="39"/>
      <c r="R145" s="39"/>
      <c r="S145" s="39"/>
      <c r="T145" s="39"/>
      <c r="U145" s="39"/>
      <c r="V145" s="39"/>
      <c r="W145" s="39"/>
      <c r="X145" s="39"/>
      <c r="Y145" s="39"/>
    </row>
    <row r="146" spans="1:25" ht="12.75" customHeight="1" x14ac:dyDescent="0.2">
      <c r="A146" s="90"/>
      <c r="B146" s="90"/>
      <c r="C146" s="39"/>
      <c r="D146" s="91"/>
      <c r="E146" s="39"/>
      <c r="F146" s="39"/>
      <c r="G146" s="39"/>
      <c r="H146" s="39"/>
      <c r="I146" s="39"/>
      <c r="J146" s="39"/>
      <c r="K146" s="39"/>
      <c r="L146" s="39"/>
      <c r="M146" s="39"/>
      <c r="N146" s="39"/>
      <c r="O146" s="39"/>
      <c r="P146" s="39"/>
      <c r="Q146" s="39"/>
      <c r="R146" s="39"/>
      <c r="S146" s="39"/>
      <c r="T146" s="39"/>
      <c r="U146" s="39"/>
      <c r="V146" s="39"/>
      <c r="W146" s="39"/>
      <c r="X146" s="39"/>
      <c r="Y146" s="39"/>
    </row>
    <row r="147" spans="1:25" ht="12.75" customHeight="1" x14ac:dyDescent="0.2">
      <c r="A147" s="90"/>
      <c r="B147" s="90"/>
      <c r="C147" s="39"/>
      <c r="D147" s="91"/>
      <c r="E147" s="39"/>
      <c r="F147" s="39"/>
      <c r="G147" s="39"/>
      <c r="H147" s="39"/>
      <c r="I147" s="39"/>
      <c r="J147" s="39"/>
      <c r="K147" s="39"/>
      <c r="L147" s="39"/>
      <c r="M147" s="39"/>
      <c r="N147" s="39"/>
      <c r="O147" s="39"/>
      <c r="P147" s="39"/>
      <c r="Q147" s="39"/>
      <c r="R147" s="39"/>
      <c r="S147" s="39"/>
      <c r="T147" s="39"/>
      <c r="U147" s="39"/>
      <c r="V147" s="39"/>
      <c r="W147" s="39"/>
      <c r="X147" s="39"/>
      <c r="Y147" s="39"/>
    </row>
    <row r="148" spans="1:25" ht="12.75" customHeight="1" x14ac:dyDescent="0.2">
      <c r="A148" s="90"/>
      <c r="B148" s="90"/>
      <c r="C148" s="39"/>
      <c r="D148" s="91"/>
      <c r="E148" s="39"/>
      <c r="F148" s="39"/>
      <c r="G148" s="39"/>
      <c r="H148" s="39"/>
      <c r="I148" s="39"/>
      <c r="J148" s="39"/>
      <c r="K148" s="39"/>
      <c r="L148" s="39"/>
      <c r="M148" s="39"/>
      <c r="N148" s="39"/>
      <c r="O148" s="39"/>
      <c r="P148" s="39"/>
      <c r="Q148" s="39"/>
      <c r="R148" s="39"/>
      <c r="S148" s="39"/>
      <c r="T148" s="39"/>
      <c r="U148" s="39"/>
      <c r="V148" s="39"/>
      <c r="W148" s="39"/>
      <c r="X148" s="39"/>
      <c r="Y148" s="39"/>
    </row>
    <row r="149" spans="1:25" ht="12.75" customHeight="1" x14ac:dyDescent="0.2">
      <c r="A149" s="90"/>
      <c r="B149" s="90"/>
      <c r="C149" s="39"/>
      <c r="D149" s="91"/>
      <c r="E149" s="39"/>
      <c r="F149" s="39"/>
      <c r="G149" s="39"/>
      <c r="H149" s="39"/>
      <c r="I149" s="39"/>
      <c r="J149" s="39"/>
      <c r="K149" s="39"/>
      <c r="L149" s="39"/>
      <c r="M149" s="39"/>
      <c r="N149" s="39"/>
      <c r="O149" s="39"/>
      <c r="P149" s="39"/>
      <c r="Q149" s="39"/>
      <c r="R149" s="39"/>
      <c r="S149" s="39"/>
      <c r="T149" s="39"/>
      <c r="U149" s="39"/>
      <c r="V149" s="39"/>
      <c r="W149" s="39"/>
      <c r="X149" s="39"/>
      <c r="Y149" s="39"/>
    </row>
    <row r="150" spans="1:25" ht="12.75" customHeight="1" x14ac:dyDescent="0.2">
      <c r="A150" s="90"/>
      <c r="B150" s="90"/>
      <c r="C150" s="39"/>
      <c r="D150" s="91"/>
      <c r="E150" s="39"/>
      <c r="F150" s="39"/>
      <c r="G150" s="39"/>
      <c r="H150" s="39"/>
      <c r="I150" s="39"/>
      <c r="J150" s="39"/>
      <c r="K150" s="39"/>
      <c r="L150" s="39"/>
      <c r="M150" s="39"/>
      <c r="N150" s="39"/>
      <c r="O150" s="39"/>
      <c r="P150" s="39"/>
      <c r="Q150" s="39"/>
      <c r="R150" s="39"/>
      <c r="S150" s="39"/>
      <c r="T150" s="39"/>
      <c r="U150" s="39"/>
      <c r="V150" s="39"/>
      <c r="W150" s="39"/>
      <c r="X150" s="39"/>
      <c r="Y150" s="39"/>
    </row>
    <row r="151" spans="1:25" ht="12.75" customHeight="1" x14ac:dyDescent="0.2">
      <c r="A151" s="90"/>
      <c r="B151" s="90"/>
      <c r="C151" s="39"/>
      <c r="D151" s="91"/>
      <c r="E151" s="39"/>
      <c r="F151" s="39"/>
      <c r="G151" s="39"/>
      <c r="H151" s="39"/>
      <c r="I151" s="39"/>
      <c r="J151" s="39"/>
      <c r="K151" s="39"/>
      <c r="L151" s="39"/>
      <c r="M151" s="39"/>
      <c r="N151" s="39"/>
      <c r="O151" s="39"/>
      <c r="P151" s="39"/>
      <c r="Q151" s="39"/>
      <c r="R151" s="39"/>
      <c r="S151" s="39"/>
      <c r="T151" s="39"/>
      <c r="U151" s="39"/>
      <c r="V151" s="39"/>
      <c r="W151" s="39"/>
      <c r="X151" s="39"/>
      <c r="Y151" s="39"/>
    </row>
    <row r="152" spans="1:25" ht="12.75" customHeight="1" x14ac:dyDescent="0.2">
      <c r="A152" s="90"/>
      <c r="B152" s="90"/>
      <c r="C152" s="39"/>
      <c r="D152" s="91"/>
      <c r="E152" s="39"/>
      <c r="F152" s="39"/>
      <c r="G152" s="39"/>
      <c r="H152" s="39"/>
      <c r="I152" s="39"/>
      <c r="J152" s="39"/>
      <c r="K152" s="39"/>
      <c r="L152" s="39"/>
      <c r="M152" s="39"/>
      <c r="N152" s="39"/>
      <c r="O152" s="39"/>
      <c r="P152" s="39"/>
      <c r="Q152" s="39"/>
      <c r="R152" s="39"/>
      <c r="S152" s="39"/>
      <c r="T152" s="39"/>
      <c r="U152" s="39"/>
      <c r="V152" s="39"/>
      <c r="W152" s="39"/>
      <c r="X152" s="39"/>
      <c r="Y152" s="39"/>
    </row>
    <row r="153" spans="1:25" ht="12.75" customHeight="1" x14ac:dyDescent="0.2">
      <c r="A153" s="90"/>
      <c r="B153" s="90"/>
      <c r="C153" s="39"/>
      <c r="D153" s="91"/>
      <c r="E153" s="39"/>
      <c r="F153" s="39"/>
      <c r="G153" s="39"/>
      <c r="H153" s="39"/>
      <c r="I153" s="39"/>
      <c r="J153" s="39"/>
      <c r="K153" s="39"/>
      <c r="L153" s="39"/>
      <c r="M153" s="39"/>
      <c r="N153" s="39"/>
      <c r="O153" s="39"/>
      <c r="P153" s="39"/>
      <c r="Q153" s="39"/>
      <c r="R153" s="39"/>
      <c r="S153" s="39"/>
      <c r="T153" s="39"/>
      <c r="U153" s="39"/>
      <c r="V153" s="39"/>
      <c r="W153" s="39"/>
      <c r="X153" s="39"/>
      <c r="Y153" s="39"/>
    </row>
    <row r="154" spans="1:25" ht="12.75" customHeight="1" x14ac:dyDescent="0.2">
      <c r="A154" s="90"/>
      <c r="B154" s="90"/>
      <c r="C154" s="39"/>
      <c r="D154" s="91"/>
      <c r="E154" s="39"/>
      <c r="F154" s="39"/>
      <c r="G154" s="39"/>
      <c r="H154" s="39"/>
      <c r="I154" s="39"/>
      <c r="J154" s="39"/>
      <c r="K154" s="39"/>
      <c r="L154" s="39"/>
      <c r="M154" s="39"/>
      <c r="N154" s="39"/>
      <c r="O154" s="39"/>
      <c r="P154" s="39"/>
      <c r="Q154" s="39"/>
      <c r="R154" s="39"/>
      <c r="S154" s="39"/>
      <c r="T154" s="39"/>
      <c r="U154" s="39"/>
      <c r="V154" s="39"/>
      <c r="W154" s="39"/>
      <c r="X154" s="39"/>
      <c r="Y154" s="39"/>
    </row>
    <row r="155" spans="1:25" ht="12.75" customHeight="1" x14ac:dyDescent="0.2">
      <c r="A155" s="90"/>
      <c r="B155" s="90"/>
      <c r="C155" s="39"/>
      <c r="D155" s="91"/>
      <c r="E155" s="39"/>
      <c r="F155" s="39"/>
      <c r="G155" s="39"/>
      <c r="H155" s="39"/>
      <c r="I155" s="39"/>
      <c r="J155" s="39"/>
      <c r="K155" s="39"/>
      <c r="L155" s="39"/>
      <c r="M155" s="39"/>
      <c r="N155" s="39"/>
      <c r="O155" s="39"/>
      <c r="P155" s="39"/>
      <c r="Q155" s="39"/>
      <c r="R155" s="39"/>
      <c r="S155" s="39"/>
      <c r="T155" s="39"/>
      <c r="U155" s="39"/>
      <c r="V155" s="39"/>
      <c r="W155" s="39"/>
      <c r="X155" s="39"/>
      <c r="Y155" s="39"/>
    </row>
    <row r="156" spans="1:25" ht="12.75" customHeight="1" x14ac:dyDescent="0.2">
      <c r="A156" s="90"/>
      <c r="B156" s="90"/>
      <c r="C156" s="39"/>
      <c r="D156" s="91"/>
      <c r="E156" s="39"/>
      <c r="F156" s="39"/>
      <c r="G156" s="39"/>
      <c r="H156" s="39"/>
      <c r="I156" s="39"/>
      <c r="J156" s="39"/>
      <c r="K156" s="39"/>
      <c r="L156" s="39"/>
      <c r="M156" s="39"/>
      <c r="N156" s="39"/>
      <c r="O156" s="39"/>
      <c r="P156" s="39"/>
      <c r="Q156" s="39"/>
      <c r="R156" s="39"/>
      <c r="S156" s="39"/>
      <c r="T156" s="39"/>
      <c r="U156" s="39"/>
      <c r="V156" s="39"/>
      <c r="W156" s="39"/>
      <c r="X156" s="39"/>
      <c r="Y156" s="39"/>
    </row>
    <row r="157" spans="1:25" ht="12.75" customHeight="1" x14ac:dyDescent="0.2">
      <c r="A157" s="90"/>
      <c r="B157" s="90"/>
      <c r="C157" s="39"/>
      <c r="D157" s="91"/>
      <c r="E157" s="39"/>
      <c r="F157" s="39"/>
      <c r="G157" s="39"/>
      <c r="H157" s="39"/>
      <c r="I157" s="39"/>
      <c r="J157" s="39"/>
      <c r="K157" s="39"/>
      <c r="L157" s="39"/>
      <c r="M157" s="39"/>
      <c r="N157" s="39"/>
      <c r="O157" s="39"/>
      <c r="P157" s="39"/>
      <c r="Q157" s="39"/>
      <c r="R157" s="39"/>
      <c r="S157" s="39"/>
      <c r="T157" s="39"/>
      <c r="U157" s="39"/>
      <c r="V157" s="39"/>
      <c r="W157" s="39"/>
      <c r="X157" s="39"/>
      <c r="Y157" s="39"/>
    </row>
    <row r="158" spans="1:25" ht="12.75" customHeight="1" x14ac:dyDescent="0.2">
      <c r="A158" s="90"/>
      <c r="B158" s="90"/>
      <c r="C158" s="39"/>
      <c r="D158" s="91"/>
      <c r="E158" s="39"/>
      <c r="F158" s="39"/>
      <c r="G158" s="39"/>
      <c r="H158" s="39"/>
      <c r="I158" s="39"/>
      <c r="J158" s="39"/>
      <c r="K158" s="39"/>
      <c r="L158" s="39"/>
      <c r="M158" s="39"/>
      <c r="N158" s="39"/>
      <c r="O158" s="39"/>
      <c r="P158" s="39"/>
      <c r="Q158" s="39"/>
      <c r="R158" s="39"/>
      <c r="S158" s="39"/>
      <c r="T158" s="39"/>
      <c r="U158" s="39"/>
      <c r="V158" s="39"/>
      <c r="W158" s="39"/>
      <c r="X158" s="39"/>
      <c r="Y158" s="39"/>
    </row>
    <row r="159" spans="1:25" ht="12.75" customHeight="1" x14ac:dyDescent="0.2">
      <c r="A159" s="90"/>
      <c r="B159" s="90"/>
      <c r="C159" s="39"/>
      <c r="D159" s="91"/>
      <c r="E159" s="39"/>
      <c r="F159" s="39"/>
      <c r="G159" s="39"/>
      <c r="H159" s="39"/>
      <c r="I159" s="39"/>
      <c r="J159" s="39"/>
      <c r="K159" s="39"/>
      <c r="L159" s="39"/>
      <c r="M159" s="39"/>
      <c r="N159" s="39"/>
      <c r="O159" s="39"/>
      <c r="P159" s="39"/>
      <c r="Q159" s="39"/>
      <c r="R159" s="39"/>
      <c r="S159" s="39"/>
      <c r="T159" s="39"/>
      <c r="U159" s="39"/>
      <c r="V159" s="39"/>
      <c r="W159" s="39"/>
      <c r="X159" s="39"/>
      <c r="Y159" s="39"/>
    </row>
    <row r="160" spans="1:25" ht="12.75" customHeight="1" x14ac:dyDescent="0.2">
      <c r="A160" s="90"/>
      <c r="B160" s="90"/>
      <c r="C160" s="39"/>
      <c r="D160" s="91"/>
      <c r="E160" s="39"/>
      <c r="F160" s="39"/>
      <c r="G160" s="39"/>
      <c r="H160" s="39"/>
      <c r="I160" s="39"/>
      <c r="J160" s="39"/>
      <c r="K160" s="39"/>
      <c r="L160" s="39"/>
      <c r="M160" s="39"/>
      <c r="N160" s="39"/>
      <c r="O160" s="39"/>
      <c r="P160" s="39"/>
      <c r="Q160" s="39"/>
      <c r="R160" s="39"/>
      <c r="S160" s="39"/>
      <c r="T160" s="39"/>
      <c r="U160" s="39"/>
      <c r="V160" s="39"/>
      <c r="W160" s="39"/>
      <c r="X160" s="39"/>
      <c r="Y160" s="39"/>
    </row>
    <row r="161" spans="1:25" ht="12.75" customHeight="1" x14ac:dyDescent="0.2">
      <c r="A161" s="90"/>
      <c r="B161" s="90"/>
      <c r="C161" s="39"/>
      <c r="D161" s="91"/>
      <c r="E161" s="39"/>
      <c r="F161" s="39"/>
      <c r="G161" s="39"/>
      <c r="H161" s="39"/>
      <c r="I161" s="39"/>
      <c r="J161" s="39"/>
      <c r="K161" s="39"/>
      <c r="L161" s="39"/>
      <c r="M161" s="39"/>
      <c r="N161" s="39"/>
      <c r="O161" s="39"/>
      <c r="P161" s="39"/>
      <c r="Q161" s="39"/>
      <c r="R161" s="39"/>
      <c r="S161" s="39"/>
      <c r="T161" s="39"/>
      <c r="U161" s="39"/>
      <c r="V161" s="39"/>
      <c r="W161" s="39"/>
      <c r="X161" s="39"/>
      <c r="Y161" s="39"/>
    </row>
    <row r="162" spans="1:25" ht="12.75" customHeight="1" x14ac:dyDescent="0.2">
      <c r="A162" s="90"/>
      <c r="B162" s="90"/>
      <c r="C162" s="39"/>
      <c r="D162" s="91"/>
      <c r="E162" s="39"/>
      <c r="F162" s="39"/>
      <c r="G162" s="39"/>
      <c r="H162" s="39"/>
      <c r="I162" s="39"/>
      <c r="J162" s="39"/>
      <c r="K162" s="39"/>
      <c r="L162" s="39"/>
      <c r="M162" s="39"/>
      <c r="N162" s="39"/>
      <c r="O162" s="39"/>
      <c r="P162" s="39"/>
      <c r="Q162" s="39"/>
      <c r="R162" s="39"/>
      <c r="S162" s="39"/>
      <c r="T162" s="39"/>
      <c r="U162" s="39"/>
      <c r="V162" s="39"/>
      <c r="W162" s="39"/>
      <c r="X162" s="39"/>
      <c r="Y162" s="39"/>
    </row>
    <row r="163" spans="1:25" ht="12.75" customHeight="1" x14ac:dyDescent="0.2">
      <c r="A163" s="90"/>
      <c r="B163" s="90"/>
      <c r="C163" s="39"/>
      <c r="D163" s="91"/>
      <c r="E163" s="39"/>
      <c r="F163" s="39"/>
      <c r="G163" s="39"/>
      <c r="H163" s="39"/>
      <c r="I163" s="39"/>
      <c r="J163" s="39"/>
      <c r="K163" s="39"/>
      <c r="L163" s="39"/>
      <c r="M163" s="39"/>
      <c r="N163" s="39"/>
      <c r="O163" s="39"/>
      <c r="P163" s="39"/>
      <c r="Q163" s="39"/>
      <c r="R163" s="39"/>
      <c r="S163" s="39"/>
      <c r="T163" s="39"/>
      <c r="U163" s="39"/>
      <c r="V163" s="39"/>
      <c r="W163" s="39"/>
      <c r="X163" s="39"/>
      <c r="Y163" s="39"/>
    </row>
    <row r="164" spans="1:25" ht="12.75" customHeight="1" x14ac:dyDescent="0.2">
      <c r="A164" s="90"/>
      <c r="B164" s="90"/>
      <c r="C164" s="39"/>
      <c r="D164" s="91"/>
      <c r="E164" s="39"/>
      <c r="F164" s="39"/>
      <c r="G164" s="39"/>
      <c r="H164" s="39"/>
      <c r="I164" s="39"/>
      <c r="J164" s="39"/>
      <c r="K164" s="39"/>
      <c r="L164" s="39"/>
      <c r="M164" s="39"/>
      <c r="N164" s="39"/>
      <c r="O164" s="39"/>
      <c r="P164" s="39"/>
      <c r="Q164" s="39"/>
      <c r="R164" s="39"/>
      <c r="S164" s="39"/>
      <c r="T164" s="39"/>
      <c r="U164" s="39"/>
      <c r="V164" s="39"/>
      <c r="W164" s="39"/>
      <c r="X164" s="39"/>
      <c r="Y164" s="39"/>
    </row>
    <row r="165" spans="1:25" ht="12.75" customHeight="1" x14ac:dyDescent="0.2">
      <c r="A165" s="90"/>
      <c r="B165" s="90"/>
      <c r="C165" s="39"/>
      <c r="D165" s="91"/>
      <c r="E165" s="39"/>
      <c r="F165" s="39"/>
      <c r="G165" s="39"/>
      <c r="H165" s="39"/>
      <c r="I165" s="39"/>
      <c r="J165" s="39"/>
      <c r="K165" s="39"/>
      <c r="L165" s="39"/>
      <c r="M165" s="39"/>
      <c r="N165" s="39"/>
      <c r="O165" s="39"/>
      <c r="P165" s="39"/>
      <c r="Q165" s="39"/>
      <c r="R165" s="39"/>
      <c r="S165" s="39"/>
      <c r="T165" s="39"/>
      <c r="U165" s="39"/>
      <c r="V165" s="39"/>
      <c r="W165" s="39"/>
      <c r="X165" s="39"/>
      <c r="Y165" s="39"/>
    </row>
    <row r="166" spans="1:25" ht="12.75" customHeight="1" x14ac:dyDescent="0.2">
      <c r="A166" s="90"/>
      <c r="B166" s="90"/>
      <c r="C166" s="39"/>
      <c r="D166" s="91"/>
      <c r="E166" s="39"/>
      <c r="F166" s="39"/>
      <c r="G166" s="39"/>
      <c r="H166" s="39"/>
      <c r="I166" s="39"/>
      <c r="J166" s="39"/>
      <c r="K166" s="39"/>
      <c r="L166" s="39"/>
      <c r="M166" s="39"/>
      <c r="N166" s="39"/>
      <c r="O166" s="39"/>
      <c r="P166" s="39"/>
      <c r="Q166" s="39"/>
      <c r="R166" s="39"/>
      <c r="S166" s="39"/>
      <c r="T166" s="39"/>
      <c r="U166" s="39"/>
      <c r="V166" s="39"/>
      <c r="W166" s="39"/>
      <c r="X166" s="39"/>
      <c r="Y166" s="39"/>
    </row>
    <row r="167" spans="1:25" ht="12.75" customHeight="1" x14ac:dyDescent="0.2">
      <c r="A167" s="90"/>
      <c r="B167" s="90"/>
      <c r="C167" s="39"/>
      <c r="D167" s="91"/>
      <c r="E167" s="39"/>
      <c r="F167" s="39"/>
      <c r="G167" s="39"/>
      <c r="H167" s="39"/>
      <c r="I167" s="39"/>
      <c r="J167" s="39"/>
      <c r="K167" s="39"/>
      <c r="L167" s="39"/>
      <c r="M167" s="39"/>
      <c r="N167" s="39"/>
      <c r="O167" s="39"/>
      <c r="P167" s="39"/>
      <c r="Q167" s="39"/>
      <c r="R167" s="39"/>
      <c r="S167" s="39"/>
      <c r="T167" s="39"/>
      <c r="U167" s="39"/>
      <c r="V167" s="39"/>
      <c r="W167" s="39"/>
      <c r="X167" s="39"/>
      <c r="Y167" s="39"/>
    </row>
    <row r="168" spans="1:25" ht="12.75" customHeight="1" x14ac:dyDescent="0.2">
      <c r="A168" s="90"/>
      <c r="B168" s="90"/>
      <c r="C168" s="39"/>
      <c r="D168" s="91"/>
      <c r="E168" s="39"/>
      <c r="F168" s="39"/>
      <c r="G168" s="39"/>
      <c r="H168" s="39"/>
      <c r="I168" s="39"/>
      <c r="J168" s="39"/>
      <c r="K168" s="39"/>
      <c r="L168" s="39"/>
      <c r="M168" s="39"/>
      <c r="N168" s="39"/>
      <c r="O168" s="39"/>
      <c r="P168" s="39"/>
      <c r="Q168" s="39"/>
      <c r="R168" s="39"/>
      <c r="S168" s="39"/>
      <c r="T168" s="39"/>
      <c r="U168" s="39"/>
      <c r="V168" s="39"/>
      <c r="W168" s="39"/>
      <c r="X168" s="39"/>
      <c r="Y168" s="39"/>
    </row>
    <row r="169" spans="1:25" ht="12.75" customHeight="1" x14ac:dyDescent="0.2">
      <c r="A169" s="90"/>
      <c r="B169" s="90"/>
      <c r="C169" s="39"/>
      <c r="D169" s="91"/>
      <c r="E169" s="39"/>
      <c r="F169" s="39"/>
      <c r="G169" s="39"/>
      <c r="H169" s="39"/>
      <c r="I169" s="39"/>
      <c r="J169" s="39"/>
      <c r="K169" s="39"/>
      <c r="L169" s="39"/>
      <c r="M169" s="39"/>
      <c r="N169" s="39"/>
      <c r="O169" s="39"/>
      <c r="P169" s="39"/>
      <c r="Q169" s="39"/>
      <c r="R169" s="39"/>
      <c r="S169" s="39"/>
      <c r="T169" s="39"/>
      <c r="U169" s="39"/>
      <c r="V169" s="39"/>
      <c r="W169" s="39"/>
      <c r="X169" s="39"/>
      <c r="Y169" s="39"/>
    </row>
    <row r="170" spans="1:25" ht="12.75" customHeight="1" x14ac:dyDescent="0.2">
      <c r="A170" s="90"/>
      <c r="B170" s="90"/>
      <c r="C170" s="39"/>
      <c r="D170" s="91"/>
      <c r="E170" s="39"/>
      <c r="F170" s="39"/>
      <c r="G170" s="39"/>
      <c r="H170" s="39"/>
      <c r="I170" s="39"/>
      <c r="J170" s="39"/>
      <c r="K170" s="39"/>
      <c r="L170" s="39"/>
      <c r="M170" s="39"/>
      <c r="N170" s="39"/>
      <c r="O170" s="39"/>
      <c r="P170" s="39"/>
      <c r="Q170" s="39"/>
      <c r="R170" s="39"/>
      <c r="S170" s="39"/>
      <c r="T170" s="39"/>
      <c r="U170" s="39"/>
      <c r="V170" s="39"/>
      <c r="W170" s="39"/>
      <c r="X170" s="39"/>
      <c r="Y170" s="39"/>
    </row>
    <row r="171" spans="1:25" ht="12.75" customHeight="1" x14ac:dyDescent="0.2">
      <c r="A171" s="90"/>
      <c r="B171" s="90"/>
      <c r="C171" s="39"/>
      <c r="D171" s="91"/>
      <c r="E171" s="39"/>
      <c r="F171" s="39"/>
      <c r="G171" s="39"/>
      <c r="H171" s="39"/>
      <c r="I171" s="39"/>
      <c r="J171" s="39"/>
      <c r="K171" s="39"/>
      <c r="L171" s="39"/>
      <c r="M171" s="39"/>
      <c r="N171" s="39"/>
      <c r="O171" s="39"/>
      <c r="P171" s="39"/>
      <c r="Q171" s="39"/>
      <c r="R171" s="39"/>
      <c r="S171" s="39"/>
      <c r="T171" s="39"/>
      <c r="U171" s="39"/>
      <c r="V171" s="39"/>
      <c r="W171" s="39"/>
      <c r="X171" s="39"/>
      <c r="Y171" s="39"/>
    </row>
    <row r="172" spans="1:25" ht="12.75" customHeight="1" x14ac:dyDescent="0.2">
      <c r="A172" s="90"/>
      <c r="B172" s="90"/>
      <c r="C172" s="39"/>
      <c r="D172" s="91"/>
      <c r="E172" s="39"/>
      <c r="F172" s="39"/>
      <c r="G172" s="39"/>
      <c r="H172" s="39"/>
      <c r="I172" s="39"/>
      <c r="J172" s="39"/>
      <c r="K172" s="39"/>
      <c r="L172" s="39"/>
      <c r="M172" s="39"/>
      <c r="N172" s="39"/>
      <c r="O172" s="39"/>
      <c r="P172" s="39"/>
      <c r="Q172" s="39"/>
      <c r="R172" s="39"/>
      <c r="S172" s="39"/>
      <c r="T172" s="39"/>
      <c r="U172" s="39"/>
      <c r="V172" s="39"/>
      <c r="W172" s="39"/>
      <c r="X172" s="39"/>
      <c r="Y172" s="39"/>
    </row>
    <row r="173" spans="1:25" ht="12.75" customHeight="1" x14ac:dyDescent="0.2">
      <c r="A173" s="90"/>
      <c r="B173" s="90"/>
      <c r="C173" s="39"/>
      <c r="D173" s="91"/>
      <c r="E173" s="39"/>
      <c r="F173" s="39"/>
      <c r="G173" s="39"/>
      <c r="H173" s="39"/>
      <c r="I173" s="39"/>
      <c r="J173" s="39"/>
      <c r="K173" s="39"/>
      <c r="L173" s="39"/>
      <c r="M173" s="39"/>
      <c r="N173" s="39"/>
      <c r="O173" s="39"/>
      <c r="P173" s="39"/>
      <c r="Q173" s="39"/>
      <c r="R173" s="39"/>
      <c r="S173" s="39"/>
      <c r="T173" s="39"/>
      <c r="U173" s="39"/>
      <c r="V173" s="39"/>
      <c r="W173" s="39"/>
      <c r="X173" s="39"/>
      <c r="Y173" s="39"/>
    </row>
    <row r="174" spans="1:25" ht="12.75" customHeight="1" x14ac:dyDescent="0.2">
      <c r="A174" s="90"/>
      <c r="B174" s="90"/>
      <c r="C174" s="39"/>
      <c r="D174" s="91"/>
      <c r="E174" s="39"/>
      <c r="F174" s="39"/>
      <c r="G174" s="39"/>
      <c r="H174" s="39"/>
      <c r="I174" s="39"/>
      <c r="J174" s="39"/>
      <c r="K174" s="39"/>
      <c r="L174" s="39"/>
      <c r="M174" s="39"/>
      <c r="N174" s="39"/>
      <c r="O174" s="39"/>
      <c r="P174" s="39"/>
      <c r="Q174" s="39"/>
      <c r="R174" s="39"/>
      <c r="S174" s="39"/>
      <c r="T174" s="39"/>
      <c r="U174" s="39"/>
      <c r="V174" s="39"/>
      <c r="W174" s="39"/>
      <c r="X174" s="39"/>
      <c r="Y174" s="39"/>
    </row>
    <row r="175" spans="1:25" ht="12.75" customHeight="1" x14ac:dyDescent="0.2">
      <c r="A175" s="90"/>
      <c r="B175" s="90"/>
      <c r="C175" s="39"/>
      <c r="D175" s="91"/>
      <c r="E175" s="39"/>
      <c r="F175" s="39"/>
      <c r="G175" s="39"/>
      <c r="H175" s="39"/>
      <c r="I175" s="39"/>
      <c r="J175" s="39"/>
      <c r="K175" s="39"/>
      <c r="L175" s="39"/>
      <c r="M175" s="39"/>
      <c r="N175" s="39"/>
      <c r="O175" s="39"/>
      <c r="P175" s="39"/>
      <c r="Q175" s="39"/>
      <c r="R175" s="39"/>
      <c r="S175" s="39"/>
      <c r="T175" s="39"/>
      <c r="U175" s="39"/>
      <c r="V175" s="39"/>
      <c r="W175" s="39"/>
      <c r="X175" s="39"/>
      <c r="Y175" s="39"/>
    </row>
    <row r="176" spans="1:25" ht="12.75" customHeight="1" x14ac:dyDescent="0.2">
      <c r="A176" s="90"/>
      <c r="B176" s="90"/>
      <c r="C176" s="39"/>
      <c r="D176" s="91"/>
      <c r="E176" s="39"/>
      <c r="F176" s="39"/>
      <c r="G176" s="39"/>
      <c r="H176" s="39"/>
      <c r="I176" s="39"/>
      <c r="J176" s="39"/>
      <c r="K176" s="39"/>
      <c r="L176" s="39"/>
      <c r="M176" s="39"/>
      <c r="N176" s="39"/>
      <c r="O176" s="39"/>
      <c r="P176" s="39"/>
      <c r="Q176" s="39"/>
      <c r="R176" s="39"/>
      <c r="S176" s="39"/>
      <c r="T176" s="39"/>
      <c r="U176" s="39"/>
      <c r="V176" s="39"/>
      <c r="W176" s="39"/>
      <c r="X176" s="39"/>
      <c r="Y176" s="39"/>
    </row>
    <row r="177" spans="1:25" ht="12.75" customHeight="1" x14ac:dyDescent="0.2">
      <c r="A177" s="90"/>
      <c r="B177" s="90"/>
      <c r="C177" s="39"/>
      <c r="D177" s="91"/>
      <c r="E177" s="39"/>
      <c r="F177" s="39"/>
      <c r="G177" s="39"/>
      <c r="H177" s="39"/>
      <c r="I177" s="39"/>
      <c r="J177" s="39"/>
      <c r="K177" s="39"/>
      <c r="L177" s="39"/>
      <c r="M177" s="39"/>
      <c r="N177" s="39"/>
      <c r="O177" s="39"/>
      <c r="P177" s="39"/>
      <c r="Q177" s="39"/>
      <c r="R177" s="39"/>
      <c r="S177" s="39"/>
      <c r="T177" s="39"/>
      <c r="U177" s="39"/>
      <c r="V177" s="39"/>
      <c r="W177" s="39"/>
      <c r="X177" s="39"/>
      <c r="Y177" s="39"/>
    </row>
    <row r="178" spans="1:25" ht="12.75" customHeight="1" x14ac:dyDescent="0.2">
      <c r="A178" s="90"/>
      <c r="B178" s="90"/>
      <c r="C178" s="39"/>
      <c r="D178" s="91"/>
      <c r="E178" s="39"/>
      <c r="F178" s="39"/>
      <c r="G178" s="39"/>
      <c r="H178" s="39"/>
      <c r="I178" s="39"/>
      <c r="J178" s="39"/>
      <c r="K178" s="39"/>
      <c r="L178" s="39"/>
      <c r="M178" s="39"/>
      <c r="N178" s="39"/>
      <c r="O178" s="39"/>
      <c r="P178" s="39"/>
      <c r="Q178" s="39"/>
      <c r="R178" s="39"/>
      <c r="S178" s="39"/>
      <c r="T178" s="39"/>
      <c r="U178" s="39"/>
      <c r="V178" s="39"/>
      <c r="W178" s="39"/>
      <c r="X178" s="39"/>
      <c r="Y178" s="39"/>
    </row>
    <row r="179" spans="1:25" ht="12.75" customHeight="1" x14ac:dyDescent="0.2">
      <c r="A179" s="90"/>
      <c r="B179" s="90"/>
      <c r="C179" s="39"/>
      <c r="D179" s="91"/>
      <c r="E179" s="39"/>
      <c r="F179" s="39"/>
      <c r="G179" s="39"/>
      <c r="H179" s="39"/>
      <c r="I179" s="39"/>
      <c r="J179" s="39"/>
      <c r="K179" s="39"/>
      <c r="L179" s="39"/>
      <c r="M179" s="39"/>
      <c r="N179" s="39"/>
      <c r="O179" s="39"/>
      <c r="P179" s="39"/>
      <c r="Q179" s="39"/>
      <c r="R179" s="39"/>
      <c r="S179" s="39"/>
      <c r="T179" s="39"/>
      <c r="U179" s="39"/>
      <c r="V179" s="39"/>
      <c r="W179" s="39"/>
      <c r="X179" s="39"/>
      <c r="Y179" s="39"/>
    </row>
    <row r="180" spans="1:25" ht="12.75" customHeight="1" x14ac:dyDescent="0.2">
      <c r="A180" s="90"/>
      <c r="B180" s="90"/>
      <c r="C180" s="39"/>
      <c r="D180" s="91"/>
      <c r="E180" s="39"/>
      <c r="F180" s="39"/>
      <c r="G180" s="39"/>
      <c r="H180" s="39"/>
      <c r="I180" s="39"/>
      <c r="J180" s="39"/>
      <c r="K180" s="39"/>
      <c r="L180" s="39"/>
      <c r="M180" s="39"/>
      <c r="N180" s="39"/>
      <c r="O180" s="39"/>
      <c r="P180" s="39"/>
      <c r="Q180" s="39"/>
      <c r="R180" s="39"/>
      <c r="S180" s="39"/>
      <c r="T180" s="39"/>
      <c r="U180" s="39"/>
      <c r="V180" s="39"/>
      <c r="W180" s="39"/>
      <c r="X180" s="39"/>
      <c r="Y180" s="39"/>
    </row>
    <row r="181" spans="1:25" ht="12.75" customHeight="1" x14ac:dyDescent="0.2">
      <c r="A181" s="90"/>
      <c r="B181" s="90"/>
      <c r="C181" s="39"/>
      <c r="D181" s="91"/>
      <c r="E181" s="39"/>
      <c r="F181" s="39"/>
      <c r="G181" s="39"/>
      <c r="H181" s="39"/>
      <c r="I181" s="39"/>
      <c r="J181" s="39"/>
      <c r="K181" s="39"/>
      <c r="L181" s="39"/>
      <c r="M181" s="39"/>
      <c r="N181" s="39"/>
      <c r="O181" s="39"/>
      <c r="P181" s="39"/>
      <c r="Q181" s="39"/>
      <c r="R181" s="39"/>
      <c r="S181" s="39"/>
      <c r="T181" s="39"/>
      <c r="U181" s="39"/>
      <c r="V181" s="39"/>
      <c r="W181" s="39"/>
      <c r="X181" s="39"/>
      <c r="Y181" s="39"/>
    </row>
    <row r="182" spans="1:25" ht="12.75" customHeight="1" x14ac:dyDescent="0.2">
      <c r="A182" s="90"/>
      <c r="B182" s="90"/>
      <c r="C182" s="39"/>
      <c r="D182" s="91"/>
      <c r="E182" s="39"/>
      <c r="F182" s="39"/>
      <c r="G182" s="39"/>
      <c r="H182" s="39"/>
      <c r="I182" s="39"/>
      <c r="J182" s="39"/>
      <c r="K182" s="39"/>
      <c r="L182" s="39"/>
      <c r="M182" s="39"/>
      <c r="N182" s="39"/>
      <c r="O182" s="39"/>
      <c r="P182" s="39"/>
      <c r="Q182" s="39"/>
      <c r="R182" s="39"/>
      <c r="S182" s="39"/>
      <c r="T182" s="39"/>
      <c r="U182" s="39"/>
      <c r="V182" s="39"/>
      <c r="W182" s="39"/>
      <c r="X182" s="39"/>
      <c r="Y182" s="39"/>
    </row>
    <row r="183" spans="1:25" ht="12.75" customHeight="1" x14ac:dyDescent="0.2">
      <c r="A183" s="90"/>
      <c r="B183" s="90"/>
      <c r="C183" s="39"/>
      <c r="D183" s="91"/>
      <c r="E183" s="39"/>
      <c r="F183" s="39"/>
      <c r="G183" s="39"/>
      <c r="H183" s="39"/>
      <c r="I183" s="39"/>
      <c r="J183" s="39"/>
      <c r="K183" s="39"/>
      <c r="L183" s="39"/>
      <c r="M183" s="39"/>
      <c r="N183" s="39"/>
      <c r="O183" s="39"/>
      <c r="P183" s="39"/>
      <c r="Q183" s="39"/>
      <c r="R183" s="39"/>
      <c r="S183" s="39"/>
      <c r="T183" s="39"/>
      <c r="U183" s="39"/>
      <c r="V183" s="39"/>
      <c r="W183" s="39"/>
      <c r="X183" s="39"/>
      <c r="Y183" s="39"/>
    </row>
    <row r="184" spans="1:25" ht="12.75" customHeight="1" x14ac:dyDescent="0.2">
      <c r="A184" s="90"/>
      <c r="B184" s="90"/>
      <c r="C184" s="39"/>
      <c r="D184" s="91"/>
      <c r="E184" s="39"/>
      <c r="F184" s="39"/>
      <c r="G184" s="39"/>
      <c r="H184" s="39"/>
      <c r="I184" s="39"/>
      <c r="J184" s="39"/>
      <c r="K184" s="39"/>
      <c r="L184" s="39"/>
      <c r="M184" s="39"/>
      <c r="N184" s="39"/>
      <c r="O184" s="39"/>
      <c r="P184" s="39"/>
      <c r="Q184" s="39"/>
      <c r="R184" s="39"/>
      <c r="S184" s="39"/>
      <c r="T184" s="39"/>
      <c r="U184" s="39"/>
      <c r="V184" s="39"/>
      <c r="W184" s="39"/>
      <c r="X184" s="39"/>
      <c r="Y184" s="39"/>
    </row>
    <row r="185" spans="1:25" ht="12.75" customHeight="1" x14ac:dyDescent="0.2">
      <c r="A185" s="90"/>
      <c r="B185" s="90"/>
      <c r="C185" s="39"/>
      <c r="D185" s="91"/>
      <c r="E185" s="39"/>
      <c r="F185" s="39"/>
      <c r="G185" s="39"/>
      <c r="H185" s="39"/>
      <c r="I185" s="39"/>
      <c r="J185" s="39"/>
      <c r="K185" s="39"/>
      <c r="L185" s="39"/>
      <c r="M185" s="39"/>
      <c r="N185" s="39"/>
      <c r="O185" s="39"/>
      <c r="P185" s="39"/>
      <c r="Q185" s="39"/>
      <c r="R185" s="39"/>
      <c r="S185" s="39"/>
      <c r="T185" s="39"/>
      <c r="U185" s="39"/>
      <c r="V185" s="39"/>
      <c r="W185" s="39"/>
      <c r="X185" s="39"/>
      <c r="Y185" s="39"/>
    </row>
    <row r="186" spans="1:25" ht="12.75" customHeight="1" x14ac:dyDescent="0.2">
      <c r="A186" s="90"/>
      <c r="B186" s="90"/>
      <c r="C186" s="39"/>
      <c r="D186" s="91"/>
      <c r="E186" s="39"/>
      <c r="F186" s="39"/>
      <c r="G186" s="39"/>
      <c r="H186" s="39"/>
      <c r="I186" s="39"/>
      <c r="J186" s="39"/>
      <c r="K186" s="39"/>
      <c r="L186" s="39"/>
      <c r="M186" s="39"/>
      <c r="N186" s="39"/>
      <c r="O186" s="39"/>
      <c r="P186" s="39"/>
      <c r="Q186" s="39"/>
      <c r="R186" s="39"/>
      <c r="S186" s="39"/>
      <c r="T186" s="39"/>
      <c r="U186" s="39"/>
      <c r="V186" s="39"/>
      <c r="W186" s="39"/>
      <c r="X186" s="39"/>
      <c r="Y186" s="39"/>
    </row>
    <row r="187" spans="1:25" ht="12.75" customHeight="1" x14ac:dyDescent="0.2">
      <c r="A187" s="90"/>
      <c r="B187" s="90"/>
      <c r="C187" s="39"/>
      <c r="D187" s="91"/>
      <c r="E187" s="39"/>
      <c r="F187" s="39"/>
      <c r="G187" s="39"/>
      <c r="H187" s="39"/>
      <c r="I187" s="39"/>
      <c r="J187" s="39"/>
      <c r="K187" s="39"/>
      <c r="L187" s="39"/>
      <c r="M187" s="39"/>
      <c r="N187" s="39"/>
      <c r="O187" s="39"/>
      <c r="P187" s="39"/>
      <c r="Q187" s="39"/>
      <c r="R187" s="39"/>
      <c r="S187" s="39"/>
      <c r="T187" s="39"/>
      <c r="U187" s="39"/>
      <c r="V187" s="39"/>
      <c r="W187" s="39"/>
      <c r="X187" s="39"/>
      <c r="Y187" s="39"/>
    </row>
    <row r="188" spans="1:25" ht="12.75" customHeight="1" x14ac:dyDescent="0.2">
      <c r="A188" s="90"/>
      <c r="B188" s="90"/>
      <c r="C188" s="39"/>
      <c r="D188" s="91"/>
      <c r="E188" s="39"/>
      <c r="F188" s="39"/>
      <c r="G188" s="39"/>
      <c r="H188" s="39"/>
      <c r="I188" s="39"/>
      <c r="J188" s="39"/>
      <c r="K188" s="39"/>
      <c r="L188" s="39"/>
      <c r="M188" s="39"/>
      <c r="N188" s="39"/>
      <c r="O188" s="39"/>
      <c r="P188" s="39"/>
      <c r="Q188" s="39"/>
      <c r="R188" s="39"/>
      <c r="S188" s="39"/>
      <c r="T188" s="39"/>
      <c r="U188" s="39"/>
      <c r="V188" s="39"/>
      <c r="W188" s="39"/>
      <c r="X188" s="39"/>
      <c r="Y188" s="39"/>
    </row>
    <row r="189" spans="1:25" ht="12.75" customHeight="1" x14ac:dyDescent="0.2">
      <c r="A189" s="90"/>
      <c r="B189" s="90"/>
      <c r="C189" s="39"/>
      <c r="D189" s="91"/>
      <c r="E189" s="39"/>
      <c r="F189" s="39"/>
      <c r="G189" s="39"/>
      <c r="H189" s="39"/>
      <c r="I189" s="39"/>
      <c r="J189" s="39"/>
      <c r="K189" s="39"/>
      <c r="L189" s="39"/>
      <c r="M189" s="39"/>
      <c r="N189" s="39"/>
      <c r="O189" s="39"/>
      <c r="P189" s="39"/>
      <c r="Q189" s="39"/>
      <c r="R189" s="39"/>
      <c r="S189" s="39"/>
      <c r="T189" s="39"/>
      <c r="U189" s="39"/>
      <c r="V189" s="39"/>
      <c r="W189" s="39"/>
      <c r="X189" s="39"/>
      <c r="Y189" s="39"/>
    </row>
    <row r="190" spans="1:25" ht="12.75" customHeight="1" x14ac:dyDescent="0.2">
      <c r="A190" s="90"/>
      <c r="B190" s="90"/>
      <c r="C190" s="39"/>
      <c r="D190" s="91"/>
      <c r="E190" s="39"/>
      <c r="F190" s="39"/>
      <c r="G190" s="39"/>
      <c r="H190" s="39"/>
      <c r="I190" s="39"/>
      <c r="J190" s="39"/>
      <c r="K190" s="39"/>
      <c r="L190" s="39"/>
      <c r="M190" s="39"/>
      <c r="N190" s="39"/>
      <c r="O190" s="39"/>
      <c r="P190" s="39"/>
      <c r="Q190" s="39"/>
      <c r="R190" s="39"/>
      <c r="S190" s="39"/>
      <c r="T190" s="39"/>
      <c r="U190" s="39"/>
      <c r="V190" s="39"/>
      <c r="W190" s="39"/>
      <c r="X190" s="39"/>
      <c r="Y190" s="39"/>
    </row>
    <row r="191" spans="1:25" ht="12.75" customHeight="1" x14ac:dyDescent="0.2">
      <c r="A191" s="90"/>
      <c r="B191" s="90"/>
      <c r="C191" s="39"/>
      <c r="D191" s="91"/>
      <c r="E191" s="39"/>
      <c r="F191" s="39"/>
      <c r="G191" s="39"/>
      <c r="H191" s="39"/>
      <c r="I191" s="39"/>
      <c r="J191" s="39"/>
      <c r="K191" s="39"/>
      <c r="L191" s="39"/>
      <c r="M191" s="39"/>
      <c r="N191" s="39"/>
      <c r="O191" s="39"/>
      <c r="P191" s="39"/>
      <c r="Q191" s="39"/>
      <c r="R191" s="39"/>
      <c r="S191" s="39"/>
      <c r="T191" s="39"/>
      <c r="U191" s="39"/>
      <c r="V191" s="39"/>
      <c r="W191" s="39"/>
      <c r="X191" s="39"/>
      <c r="Y191" s="39"/>
    </row>
    <row r="192" spans="1:25" ht="12.75" customHeight="1" x14ac:dyDescent="0.2">
      <c r="A192" s="90"/>
      <c r="B192" s="90"/>
      <c r="C192" s="39"/>
      <c r="D192" s="91"/>
      <c r="E192" s="39"/>
      <c r="F192" s="39"/>
      <c r="G192" s="39"/>
      <c r="H192" s="39"/>
      <c r="I192" s="39"/>
      <c r="J192" s="39"/>
      <c r="K192" s="39"/>
      <c r="L192" s="39"/>
      <c r="M192" s="39"/>
      <c r="N192" s="39"/>
      <c r="O192" s="39"/>
      <c r="P192" s="39"/>
      <c r="Q192" s="39"/>
      <c r="R192" s="39"/>
      <c r="S192" s="39"/>
      <c r="T192" s="39"/>
      <c r="U192" s="39"/>
      <c r="V192" s="39"/>
      <c r="W192" s="39"/>
      <c r="X192" s="39"/>
      <c r="Y192" s="39"/>
    </row>
    <row r="193" spans="1:25" ht="12.75" customHeight="1" x14ac:dyDescent="0.2">
      <c r="A193" s="90"/>
      <c r="B193" s="90"/>
      <c r="C193" s="39"/>
      <c r="D193" s="91"/>
      <c r="E193" s="39"/>
      <c r="F193" s="39"/>
      <c r="G193" s="39"/>
      <c r="H193" s="39"/>
      <c r="I193" s="39"/>
      <c r="J193" s="39"/>
      <c r="K193" s="39"/>
      <c r="L193" s="39"/>
      <c r="M193" s="39"/>
      <c r="N193" s="39"/>
      <c r="O193" s="39"/>
      <c r="P193" s="39"/>
      <c r="Q193" s="39"/>
      <c r="R193" s="39"/>
      <c r="S193" s="39"/>
      <c r="T193" s="39"/>
      <c r="U193" s="39"/>
      <c r="V193" s="39"/>
      <c r="W193" s="39"/>
      <c r="X193" s="39"/>
      <c r="Y193" s="39"/>
    </row>
    <row r="194" spans="1:25" ht="12.75" customHeight="1" x14ac:dyDescent="0.2">
      <c r="A194" s="90"/>
      <c r="B194" s="90"/>
      <c r="C194" s="39"/>
      <c r="D194" s="91"/>
      <c r="E194" s="39"/>
      <c r="F194" s="39"/>
      <c r="G194" s="39"/>
      <c r="H194" s="39"/>
      <c r="I194" s="39"/>
      <c r="J194" s="39"/>
      <c r="K194" s="39"/>
      <c r="L194" s="39"/>
      <c r="M194" s="39"/>
      <c r="N194" s="39"/>
      <c r="O194" s="39"/>
      <c r="P194" s="39"/>
      <c r="Q194" s="39"/>
      <c r="R194" s="39"/>
      <c r="S194" s="39"/>
      <c r="T194" s="39"/>
      <c r="U194" s="39"/>
      <c r="V194" s="39"/>
      <c r="W194" s="39"/>
      <c r="X194" s="39"/>
      <c r="Y194" s="39"/>
    </row>
    <row r="195" spans="1:25" ht="12.75" customHeight="1" x14ac:dyDescent="0.2">
      <c r="A195" s="90"/>
      <c r="B195" s="90"/>
      <c r="C195" s="39"/>
      <c r="D195" s="91"/>
      <c r="E195" s="39"/>
      <c r="F195" s="39"/>
      <c r="G195" s="39"/>
      <c r="H195" s="39"/>
      <c r="I195" s="39"/>
      <c r="J195" s="39"/>
      <c r="K195" s="39"/>
      <c r="L195" s="39"/>
      <c r="M195" s="39"/>
      <c r="N195" s="39"/>
      <c r="O195" s="39"/>
      <c r="P195" s="39"/>
      <c r="Q195" s="39"/>
      <c r="R195" s="39"/>
      <c r="S195" s="39"/>
      <c r="T195" s="39"/>
      <c r="U195" s="39"/>
      <c r="V195" s="39"/>
      <c r="W195" s="39"/>
      <c r="X195" s="39"/>
      <c r="Y195" s="39"/>
    </row>
    <row r="196" spans="1:25" ht="12.75" customHeight="1" x14ac:dyDescent="0.2">
      <c r="A196" s="90"/>
      <c r="B196" s="90"/>
      <c r="C196" s="39"/>
      <c r="D196" s="91"/>
      <c r="E196" s="39"/>
      <c r="F196" s="39"/>
      <c r="G196" s="39"/>
      <c r="H196" s="39"/>
      <c r="I196" s="39"/>
      <c r="J196" s="39"/>
      <c r="K196" s="39"/>
      <c r="L196" s="39"/>
      <c r="M196" s="39"/>
      <c r="N196" s="39"/>
      <c r="O196" s="39"/>
      <c r="P196" s="39"/>
      <c r="Q196" s="39"/>
      <c r="R196" s="39"/>
      <c r="S196" s="39"/>
      <c r="T196" s="39"/>
      <c r="U196" s="39"/>
      <c r="V196" s="39"/>
      <c r="W196" s="39"/>
      <c r="X196" s="39"/>
      <c r="Y196" s="39"/>
    </row>
    <row r="197" spans="1:25" ht="12.75" customHeight="1" x14ac:dyDescent="0.2">
      <c r="A197" s="90"/>
      <c r="B197" s="90"/>
      <c r="C197" s="39"/>
      <c r="D197" s="91"/>
      <c r="E197" s="39"/>
      <c r="F197" s="39"/>
      <c r="G197" s="39"/>
      <c r="H197" s="39"/>
      <c r="I197" s="39"/>
      <c r="J197" s="39"/>
      <c r="K197" s="39"/>
      <c r="L197" s="39"/>
      <c r="M197" s="39"/>
      <c r="N197" s="39"/>
      <c r="O197" s="39"/>
      <c r="P197" s="39"/>
      <c r="Q197" s="39"/>
      <c r="R197" s="39"/>
      <c r="S197" s="39"/>
      <c r="T197" s="39"/>
      <c r="U197" s="39"/>
      <c r="V197" s="39"/>
      <c r="W197" s="39"/>
      <c r="X197" s="39"/>
      <c r="Y197" s="39"/>
    </row>
    <row r="198" spans="1:25" ht="12.75" customHeight="1" x14ac:dyDescent="0.2">
      <c r="A198" s="90"/>
      <c r="B198" s="90"/>
      <c r="C198" s="39"/>
      <c r="D198" s="91"/>
      <c r="E198" s="39"/>
      <c r="F198" s="39"/>
      <c r="G198" s="39"/>
      <c r="H198" s="39"/>
      <c r="I198" s="39"/>
      <c r="J198" s="39"/>
      <c r="K198" s="39"/>
      <c r="L198" s="39"/>
      <c r="M198" s="39"/>
      <c r="N198" s="39"/>
      <c r="O198" s="39"/>
      <c r="P198" s="39"/>
      <c r="Q198" s="39"/>
      <c r="R198" s="39"/>
      <c r="S198" s="39"/>
      <c r="T198" s="39"/>
      <c r="U198" s="39"/>
      <c r="V198" s="39"/>
      <c r="W198" s="39"/>
      <c r="X198" s="39"/>
      <c r="Y198" s="39"/>
    </row>
    <row r="199" spans="1:25" ht="12.75" customHeight="1" x14ac:dyDescent="0.2">
      <c r="A199" s="90"/>
      <c r="B199" s="90"/>
      <c r="C199" s="39"/>
      <c r="D199" s="91"/>
      <c r="E199" s="39"/>
      <c r="F199" s="39"/>
      <c r="G199" s="39"/>
      <c r="H199" s="39"/>
      <c r="I199" s="39"/>
      <c r="J199" s="39"/>
      <c r="K199" s="39"/>
      <c r="L199" s="39"/>
      <c r="M199" s="39"/>
      <c r="N199" s="39"/>
      <c r="O199" s="39"/>
      <c r="P199" s="39"/>
      <c r="Q199" s="39"/>
      <c r="R199" s="39"/>
      <c r="S199" s="39"/>
      <c r="T199" s="39"/>
      <c r="U199" s="39"/>
      <c r="V199" s="39"/>
      <c r="W199" s="39"/>
      <c r="X199" s="39"/>
      <c r="Y199" s="39"/>
    </row>
    <row r="200" spans="1:25" ht="12.75" customHeight="1" x14ac:dyDescent="0.2">
      <c r="A200" s="90"/>
      <c r="B200" s="90"/>
      <c r="C200" s="39"/>
      <c r="D200" s="91"/>
      <c r="E200" s="39"/>
      <c r="F200" s="39"/>
      <c r="G200" s="39"/>
      <c r="H200" s="39"/>
      <c r="I200" s="39"/>
      <c r="J200" s="39"/>
      <c r="K200" s="39"/>
      <c r="L200" s="39"/>
      <c r="M200" s="39"/>
      <c r="N200" s="39"/>
      <c r="O200" s="39"/>
      <c r="P200" s="39"/>
      <c r="Q200" s="39"/>
      <c r="R200" s="39"/>
      <c r="S200" s="39"/>
      <c r="T200" s="39"/>
      <c r="U200" s="39"/>
      <c r="V200" s="39"/>
      <c r="W200" s="39"/>
      <c r="X200" s="39"/>
      <c r="Y200" s="39"/>
    </row>
    <row r="201" spans="1:25" ht="12.75" customHeight="1" x14ac:dyDescent="0.2">
      <c r="A201" s="90"/>
      <c r="B201" s="90"/>
      <c r="C201" s="39"/>
      <c r="D201" s="91"/>
      <c r="E201" s="39"/>
      <c r="F201" s="39"/>
      <c r="G201" s="39"/>
      <c r="H201" s="39"/>
      <c r="I201" s="39"/>
      <c r="J201" s="39"/>
      <c r="K201" s="39"/>
      <c r="L201" s="39"/>
      <c r="M201" s="39"/>
      <c r="N201" s="39"/>
      <c r="O201" s="39"/>
      <c r="P201" s="39"/>
      <c r="Q201" s="39"/>
      <c r="R201" s="39"/>
      <c r="S201" s="39"/>
      <c r="T201" s="39"/>
      <c r="U201" s="39"/>
      <c r="V201" s="39"/>
      <c r="W201" s="39"/>
      <c r="X201" s="39"/>
      <c r="Y201" s="39"/>
    </row>
    <row r="202" spans="1:25" ht="12.75" customHeight="1" x14ac:dyDescent="0.2">
      <c r="A202" s="90"/>
      <c r="B202" s="90"/>
      <c r="C202" s="39"/>
      <c r="D202" s="91"/>
      <c r="E202" s="39"/>
      <c r="F202" s="39"/>
      <c r="G202" s="39"/>
      <c r="H202" s="39"/>
      <c r="I202" s="39"/>
      <c r="J202" s="39"/>
      <c r="K202" s="39"/>
      <c r="L202" s="39"/>
      <c r="M202" s="39"/>
      <c r="N202" s="39"/>
      <c r="O202" s="39"/>
      <c r="P202" s="39"/>
      <c r="Q202" s="39"/>
      <c r="R202" s="39"/>
      <c r="S202" s="39"/>
      <c r="T202" s="39"/>
      <c r="U202" s="39"/>
      <c r="V202" s="39"/>
      <c r="W202" s="39"/>
      <c r="X202" s="39"/>
      <c r="Y202" s="39"/>
    </row>
    <row r="203" spans="1:25" ht="12.75" customHeight="1" x14ac:dyDescent="0.2">
      <c r="A203" s="90"/>
      <c r="B203" s="90"/>
      <c r="C203" s="39"/>
      <c r="D203" s="91"/>
      <c r="E203" s="39"/>
      <c r="F203" s="39"/>
      <c r="G203" s="39"/>
      <c r="H203" s="39"/>
      <c r="I203" s="39"/>
      <c r="J203" s="39"/>
      <c r="K203" s="39"/>
      <c r="L203" s="39"/>
      <c r="M203" s="39"/>
      <c r="N203" s="39"/>
      <c r="O203" s="39"/>
      <c r="P203" s="39"/>
      <c r="Q203" s="39"/>
      <c r="R203" s="39"/>
      <c r="S203" s="39"/>
      <c r="T203" s="39"/>
      <c r="U203" s="39"/>
      <c r="V203" s="39"/>
      <c r="W203" s="39"/>
      <c r="X203" s="39"/>
      <c r="Y203" s="39"/>
    </row>
    <row r="204" spans="1:25" ht="12.75" customHeight="1" x14ac:dyDescent="0.2">
      <c r="A204" s="90"/>
      <c r="B204" s="90"/>
      <c r="C204" s="39"/>
      <c r="D204" s="91"/>
      <c r="E204" s="39"/>
      <c r="F204" s="39"/>
      <c r="G204" s="39"/>
      <c r="H204" s="39"/>
      <c r="I204" s="39"/>
      <c r="J204" s="39"/>
      <c r="K204" s="39"/>
      <c r="L204" s="39"/>
      <c r="M204" s="39"/>
      <c r="N204" s="39"/>
      <c r="O204" s="39"/>
      <c r="P204" s="39"/>
      <c r="Q204" s="39"/>
      <c r="R204" s="39"/>
      <c r="S204" s="39"/>
      <c r="T204" s="39"/>
      <c r="U204" s="39"/>
      <c r="V204" s="39"/>
      <c r="W204" s="39"/>
      <c r="X204" s="39"/>
      <c r="Y204" s="39"/>
    </row>
    <row r="205" spans="1:25" ht="12.75" customHeight="1" x14ac:dyDescent="0.2">
      <c r="A205" s="90"/>
      <c r="B205" s="90"/>
      <c r="C205" s="39"/>
      <c r="D205" s="91"/>
      <c r="E205" s="39"/>
      <c r="F205" s="39"/>
      <c r="G205" s="39"/>
      <c r="H205" s="39"/>
      <c r="I205" s="39"/>
      <c r="J205" s="39"/>
      <c r="K205" s="39"/>
      <c r="L205" s="39"/>
      <c r="M205" s="39"/>
      <c r="N205" s="39"/>
      <c r="O205" s="39"/>
      <c r="P205" s="39"/>
      <c r="Q205" s="39"/>
      <c r="R205" s="39"/>
      <c r="S205" s="39"/>
      <c r="T205" s="39"/>
      <c r="U205" s="39"/>
      <c r="V205" s="39"/>
      <c r="W205" s="39"/>
      <c r="X205" s="39"/>
      <c r="Y205" s="39"/>
    </row>
    <row r="206" spans="1:25" ht="12.75" customHeight="1" x14ac:dyDescent="0.2">
      <c r="A206" s="90"/>
      <c r="B206" s="90"/>
      <c r="C206" s="39"/>
      <c r="D206" s="91"/>
      <c r="E206" s="39"/>
      <c r="F206" s="39"/>
      <c r="G206" s="39"/>
      <c r="H206" s="39"/>
      <c r="I206" s="39"/>
      <c r="J206" s="39"/>
      <c r="K206" s="39"/>
      <c r="L206" s="39"/>
      <c r="M206" s="39"/>
      <c r="N206" s="39"/>
      <c r="O206" s="39"/>
      <c r="P206" s="39"/>
      <c r="Q206" s="39"/>
      <c r="R206" s="39"/>
      <c r="S206" s="39"/>
      <c r="T206" s="39"/>
      <c r="U206" s="39"/>
      <c r="V206" s="39"/>
      <c r="W206" s="39"/>
      <c r="X206" s="39"/>
      <c r="Y206" s="39"/>
    </row>
    <row r="207" spans="1:25" ht="12.75" customHeight="1" x14ac:dyDescent="0.2">
      <c r="A207" s="90"/>
      <c r="B207" s="90"/>
      <c r="C207" s="39"/>
      <c r="D207" s="91"/>
      <c r="E207" s="39"/>
      <c r="F207" s="39"/>
      <c r="G207" s="39"/>
      <c r="H207" s="39"/>
      <c r="I207" s="39"/>
      <c r="J207" s="39"/>
      <c r="K207" s="39"/>
      <c r="L207" s="39"/>
      <c r="M207" s="39"/>
      <c r="N207" s="39"/>
      <c r="O207" s="39"/>
      <c r="P207" s="39"/>
      <c r="Q207" s="39"/>
      <c r="R207" s="39"/>
      <c r="S207" s="39"/>
      <c r="T207" s="39"/>
      <c r="U207" s="39"/>
      <c r="V207" s="39"/>
      <c r="W207" s="39"/>
      <c r="X207" s="39"/>
      <c r="Y207" s="39"/>
    </row>
    <row r="208" spans="1:25" ht="12.75" customHeight="1" x14ac:dyDescent="0.2">
      <c r="A208" s="90"/>
      <c r="B208" s="90"/>
      <c r="C208" s="39"/>
      <c r="D208" s="91"/>
      <c r="E208" s="39"/>
      <c r="F208" s="39"/>
      <c r="G208" s="39"/>
      <c r="H208" s="39"/>
      <c r="I208" s="39"/>
      <c r="J208" s="39"/>
      <c r="K208" s="39"/>
      <c r="L208" s="39"/>
      <c r="M208" s="39"/>
      <c r="N208" s="39"/>
      <c r="O208" s="39"/>
      <c r="P208" s="39"/>
      <c r="Q208" s="39"/>
      <c r="R208" s="39"/>
      <c r="S208" s="39"/>
      <c r="T208" s="39"/>
      <c r="U208" s="39"/>
      <c r="V208" s="39"/>
      <c r="W208" s="39"/>
      <c r="X208" s="39"/>
      <c r="Y208" s="39"/>
    </row>
    <row r="209" spans="1:25" ht="12.75" customHeight="1" x14ac:dyDescent="0.2">
      <c r="A209" s="90"/>
      <c r="B209" s="90"/>
      <c r="C209" s="39"/>
      <c r="D209" s="91"/>
      <c r="E209" s="39"/>
      <c r="F209" s="39"/>
      <c r="G209" s="39"/>
      <c r="H209" s="39"/>
      <c r="I209" s="39"/>
      <c r="J209" s="39"/>
      <c r="K209" s="39"/>
      <c r="L209" s="39"/>
      <c r="M209" s="39"/>
      <c r="N209" s="39"/>
      <c r="O209" s="39"/>
      <c r="P209" s="39"/>
      <c r="Q209" s="39"/>
      <c r="R209" s="39"/>
      <c r="S209" s="39"/>
      <c r="T209" s="39"/>
      <c r="U209" s="39"/>
      <c r="V209" s="39"/>
      <c r="W209" s="39"/>
      <c r="X209" s="39"/>
      <c r="Y209" s="39"/>
    </row>
    <row r="210" spans="1:25" ht="12.75" customHeight="1" x14ac:dyDescent="0.2">
      <c r="A210" s="90"/>
      <c r="B210" s="90"/>
      <c r="C210" s="39"/>
      <c r="D210" s="91"/>
      <c r="E210" s="39"/>
      <c r="F210" s="39"/>
      <c r="G210" s="39"/>
      <c r="H210" s="39"/>
      <c r="I210" s="39"/>
      <c r="J210" s="39"/>
      <c r="K210" s="39"/>
      <c r="L210" s="39"/>
      <c r="M210" s="39"/>
      <c r="N210" s="39"/>
      <c r="O210" s="39"/>
      <c r="P210" s="39"/>
      <c r="Q210" s="39"/>
      <c r="R210" s="39"/>
      <c r="S210" s="39"/>
      <c r="T210" s="39"/>
      <c r="U210" s="39"/>
      <c r="V210" s="39"/>
      <c r="W210" s="39"/>
      <c r="X210" s="39"/>
      <c r="Y210" s="39"/>
    </row>
    <row r="211" spans="1:25" ht="12.75" customHeight="1" x14ac:dyDescent="0.2">
      <c r="A211" s="90"/>
      <c r="B211" s="90"/>
      <c r="C211" s="39"/>
      <c r="D211" s="91"/>
      <c r="E211" s="39"/>
      <c r="F211" s="39"/>
      <c r="G211" s="39"/>
      <c r="H211" s="39"/>
      <c r="I211" s="39"/>
      <c r="J211" s="39"/>
      <c r="K211" s="39"/>
      <c r="L211" s="39"/>
      <c r="M211" s="39"/>
      <c r="N211" s="39"/>
      <c r="O211" s="39"/>
      <c r="P211" s="39"/>
      <c r="Q211" s="39"/>
      <c r="R211" s="39"/>
      <c r="S211" s="39"/>
      <c r="T211" s="39"/>
      <c r="U211" s="39"/>
      <c r="V211" s="39"/>
      <c r="W211" s="39"/>
      <c r="X211" s="39"/>
      <c r="Y211" s="39"/>
    </row>
    <row r="212" spans="1:25" ht="12.75" customHeight="1" x14ac:dyDescent="0.2">
      <c r="A212" s="90"/>
      <c r="B212" s="90"/>
      <c r="C212" s="39"/>
      <c r="D212" s="91"/>
      <c r="E212" s="39"/>
      <c r="F212" s="39"/>
      <c r="G212" s="39"/>
      <c r="H212" s="39"/>
      <c r="I212" s="39"/>
      <c r="J212" s="39"/>
      <c r="K212" s="39"/>
      <c r="L212" s="39"/>
      <c r="M212" s="39"/>
      <c r="N212" s="39"/>
      <c r="O212" s="39"/>
      <c r="P212" s="39"/>
      <c r="Q212" s="39"/>
      <c r="R212" s="39"/>
      <c r="S212" s="39"/>
      <c r="T212" s="39"/>
      <c r="U212" s="39"/>
      <c r="V212" s="39"/>
      <c r="W212" s="39"/>
      <c r="X212" s="39"/>
      <c r="Y212" s="39"/>
    </row>
    <row r="213" spans="1:25" ht="12.75" customHeight="1" x14ac:dyDescent="0.2">
      <c r="A213" s="90"/>
      <c r="B213" s="90"/>
      <c r="C213" s="39"/>
      <c r="D213" s="91"/>
      <c r="E213" s="39"/>
      <c r="F213" s="39"/>
      <c r="G213" s="39"/>
      <c r="H213" s="39"/>
      <c r="I213" s="39"/>
      <c r="J213" s="39"/>
      <c r="K213" s="39"/>
      <c r="L213" s="39"/>
      <c r="M213" s="39"/>
      <c r="N213" s="39"/>
      <c r="O213" s="39"/>
      <c r="P213" s="39"/>
      <c r="Q213" s="39"/>
      <c r="R213" s="39"/>
      <c r="S213" s="39"/>
      <c r="T213" s="39"/>
      <c r="U213" s="39"/>
      <c r="V213" s="39"/>
      <c r="W213" s="39"/>
      <c r="X213" s="39"/>
      <c r="Y213" s="39"/>
    </row>
    <row r="214" spans="1:25" ht="12.75" customHeight="1" x14ac:dyDescent="0.2">
      <c r="A214" s="90"/>
      <c r="B214" s="90"/>
      <c r="C214" s="39"/>
      <c r="D214" s="91"/>
      <c r="E214" s="39"/>
      <c r="F214" s="39"/>
      <c r="G214" s="39"/>
      <c r="H214" s="39"/>
      <c r="I214" s="39"/>
      <c r="J214" s="39"/>
      <c r="K214" s="39"/>
      <c r="L214" s="39"/>
      <c r="M214" s="39"/>
      <c r="N214" s="39"/>
      <c r="O214" s="39"/>
      <c r="P214" s="39"/>
      <c r="Q214" s="39"/>
      <c r="R214" s="39"/>
      <c r="S214" s="39"/>
      <c r="T214" s="39"/>
      <c r="U214" s="39"/>
      <c r="V214" s="39"/>
      <c r="W214" s="39"/>
      <c r="X214" s="39"/>
      <c r="Y214" s="39"/>
    </row>
    <row r="215" spans="1:25" ht="12.75" customHeight="1" x14ac:dyDescent="0.2">
      <c r="A215" s="90"/>
      <c r="B215" s="90"/>
      <c r="C215" s="39"/>
      <c r="D215" s="91"/>
      <c r="E215" s="39"/>
      <c r="F215" s="39"/>
      <c r="G215" s="39"/>
      <c r="H215" s="39"/>
      <c r="I215" s="39"/>
      <c r="J215" s="39"/>
      <c r="K215" s="39"/>
      <c r="L215" s="39"/>
      <c r="M215" s="39"/>
      <c r="N215" s="39"/>
      <c r="O215" s="39"/>
      <c r="P215" s="39"/>
      <c r="Q215" s="39"/>
      <c r="R215" s="39"/>
      <c r="S215" s="39"/>
      <c r="T215" s="39"/>
      <c r="U215" s="39"/>
      <c r="V215" s="39"/>
      <c r="W215" s="39"/>
      <c r="X215" s="39"/>
      <c r="Y215" s="39"/>
    </row>
    <row r="216" spans="1:25" ht="12.75" customHeight="1" x14ac:dyDescent="0.2">
      <c r="A216" s="90"/>
      <c r="B216" s="90"/>
      <c r="C216" s="39"/>
      <c r="D216" s="91"/>
      <c r="E216" s="39"/>
      <c r="F216" s="39"/>
      <c r="G216" s="39"/>
      <c r="H216" s="39"/>
      <c r="I216" s="39"/>
      <c r="J216" s="39"/>
      <c r="K216" s="39"/>
      <c r="L216" s="39"/>
      <c r="M216" s="39"/>
      <c r="N216" s="39"/>
      <c r="O216" s="39"/>
      <c r="P216" s="39"/>
      <c r="Q216" s="39"/>
      <c r="R216" s="39"/>
      <c r="S216" s="39"/>
      <c r="T216" s="39"/>
      <c r="U216" s="39"/>
      <c r="V216" s="39"/>
      <c r="W216" s="39"/>
      <c r="X216" s="39"/>
      <c r="Y216" s="39"/>
    </row>
    <row r="217" spans="1:25" ht="12.75" customHeight="1" x14ac:dyDescent="0.2">
      <c r="A217" s="90"/>
      <c r="B217" s="90"/>
      <c r="C217" s="39"/>
      <c r="D217" s="91"/>
      <c r="E217" s="39"/>
      <c r="F217" s="39"/>
      <c r="G217" s="39"/>
      <c r="H217" s="39"/>
      <c r="I217" s="39"/>
      <c r="J217" s="39"/>
      <c r="K217" s="39"/>
      <c r="L217" s="39"/>
      <c r="M217" s="39"/>
      <c r="N217" s="39"/>
      <c r="O217" s="39"/>
      <c r="P217" s="39"/>
      <c r="Q217" s="39"/>
      <c r="R217" s="39"/>
      <c r="S217" s="39"/>
      <c r="T217" s="39"/>
      <c r="U217" s="39"/>
      <c r="V217" s="39"/>
      <c r="W217" s="39"/>
      <c r="X217" s="39"/>
      <c r="Y217" s="39"/>
    </row>
    <row r="218" spans="1:25" ht="12.75" customHeight="1" x14ac:dyDescent="0.2">
      <c r="A218" s="90"/>
      <c r="B218" s="90"/>
      <c r="C218" s="39"/>
      <c r="D218" s="91"/>
      <c r="E218" s="39"/>
      <c r="F218" s="39"/>
      <c r="G218" s="39"/>
      <c r="H218" s="39"/>
      <c r="I218" s="39"/>
      <c r="J218" s="39"/>
      <c r="K218" s="39"/>
      <c r="L218" s="39"/>
      <c r="M218" s="39"/>
      <c r="N218" s="39"/>
      <c r="O218" s="39"/>
      <c r="P218" s="39"/>
      <c r="Q218" s="39"/>
      <c r="R218" s="39"/>
      <c r="S218" s="39"/>
      <c r="T218" s="39"/>
      <c r="U218" s="39"/>
      <c r="V218" s="39"/>
      <c r="W218" s="39"/>
      <c r="X218" s="39"/>
      <c r="Y218" s="39"/>
    </row>
    <row r="219" spans="1:25" ht="12.75" customHeight="1" x14ac:dyDescent="0.2">
      <c r="A219" s="90"/>
      <c r="B219" s="90"/>
      <c r="C219" s="39"/>
      <c r="D219" s="91"/>
      <c r="E219" s="39"/>
      <c r="F219" s="39"/>
      <c r="G219" s="39"/>
      <c r="H219" s="39"/>
      <c r="I219" s="39"/>
      <c r="J219" s="39"/>
      <c r="K219" s="39"/>
      <c r="L219" s="39"/>
      <c r="M219" s="39"/>
      <c r="N219" s="39"/>
      <c r="O219" s="39"/>
      <c r="P219" s="39"/>
      <c r="Q219" s="39"/>
      <c r="R219" s="39"/>
      <c r="S219" s="39"/>
      <c r="T219" s="39"/>
      <c r="U219" s="39"/>
      <c r="V219" s="39"/>
      <c r="W219" s="39"/>
      <c r="X219" s="39"/>
      <c r="Y219" s="39"/>
    </row>
    <row r="220" spans="1:25" ht="12.75" customHeight="1" x14ac:dyDescent="0.2">
      <c r="A220" s="90"/>
      <c r="B220" s="90"/>
      <c r="C220" s="39"/>
      <c r="D220" s="91"/>
      <c r="E220" s="39"/>
      <c r="F220" s="39"/>
      <c r="G220" s="39"/>
      <c r="H220" s="39"/>
      <c r="I220" s="39"/>
      <c r="J220" s="39"/>
      <c r="K220" s="39"/>
      <c r="L220" s="39"/>
      <c r="M220" s="39"/>
      <c r="N220" s="39"/>
      <c r="O220" s="39"/>
      <c r="P220" s="39"/>
      <c r="Q220" s="39"/>
      <c r="R220" s="39"/>
      <c r="S220" s="39"/>
      <c r="T220" s="39"/>
      <c r="U220" s="39"/>
      <c r="V220" s="39"/>
      <c r="W220" s="39"/>
      <c r="X220" s="39"/>
      <c r="Y220" s="39"/>
    </row>
    <row r="221" spans="1:25" ht="12.75" customHeight="1" x14ac:dyDescent="0.2"/>
    <row r="222" spans="1:25" ht="12.75" customHeight="1" x14ac:dyDescent="0.2"/>
    <row r="223" spans="1:25" ht="12.75" customHeight="1" x14ac:dyDescent="0.2"/>
    <row r="224" spans="1:25"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6">
    <mergeCell ref="C8:F8"/>
    <mergeCell ref="A1:G1"/>
    <mergeCell ref="C2:D2"/>
    <mergeCell ref="F2:G2"/>
    <mergeCell ref="C3:G3"/>
    <mergeCell ref="C4:G4"/>
  </mergeCells>
  <pageMargins left="0.70866141732283472" right="0.70866141732283472" top="0.74803149606299213" bottom="0.74803149606299213" header="0" footer="0"/>
  <pageSetup paperSize="9" scale="44" fitToHeight="0" orientation="landscape" r:id="rId1"/>
  <headerFooter>
    <oddFooter>&amp;RPÁGINA &amp;P DE</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pageSetUpPr fitToPage="1"/>
  </sheetPr>
  <dimension ref="A1:Y1000"/>
  <sheetViews>
    <sheetView showGridLines="0" workbookViewId="0">
      <selection activeCell="B5" sqref="B5"/>
    </sheetView>
  </sheetViews>
  <sheetFormatPr defaultColWidth="12.5703125" defaultRowHeight="15" customHeight="1" outlineLevelRow="1" x14ac:dyDescent="0.2"/>
  <cols>
    <col min="1" max="1" width="9" customWidth="1"/>
    <col min="2" max="2" width="14" customWidth="1"/>
    <col min="3" max="3" width="100.5703125" customWidth="1"/>
    <col min="4" max="4" width="6.42578125" customWidth="1"/>
    <col min="5" max="5" width="10.5703125" customWidth="1"/>
    <col min="6" max="7" width="9.42578125" customWidth="1"/>
    <col min="8" max="8" width="2.85546875" customWidth="1"/>
    <col min="9" max="25" width="8" customWidth="1"/>
  </cols>
  <sheetData>
    <row r="1" spans="1:25" ht="12.75" customHeight="1" x14ac:dyDescent="0.2">
      <c r="A1" s="396" t="s">
        <v>131</v>
      </c>
      <c r="B1" s="384"/>
      <c r="C1" s="384"/>
      <c r="D1" s="384"/>
      <c r="E1" s="384"/>
      <c r="F1" s="384"/>
      <c r="G1" s="385"/>
      <c r="H1" s="359" t="e">
        <f>+#REF!</f>
        <v>#REF!</v>
      </c>
      <c r="I1" s="356"/>
      <c r="J1" s="356"/>
      <c r="K1" s="208"/>
      <c r="L1" s="208"/>
      <c r="M1" s="208"/>
      <c r="N1" s="208"/>
      <c r="O1" s="208"/>
      <c r="P1" s="208"/>
      <c r="Q1" s="208"/>
      <c r="R1" s="208"/>
      <c r="S1" s="208"/>
      <c r="T1" s="208"/>
      <c r="U1" s="208"/>
      <c r="V1" s="208"/>
      <c r="W1" s="208"/>
      <c r="X1" s="208"/>
      <c r="Y1" s="208"/>
    </row>
    <row r="2" spans="1:25" ht="12.75" customHeight="1" x14ac:dyDescent="0.2">
      <c r="A2" s="318"/>
      <c r="B2" s="319"/>
      <c r="C2" s="397" t="str">
        <f>Resumo!$A$5</f>
        <v>DATA-BASE: SINAPI 05/2024, SABESP 05/2024 ( L.S.: 88,52% | B.D.I.: 26,98%),  Ata de Registro nº84/2024, cotação de mercado</v>
      </c>
      <c r="D2" s="372"/>
      <c r="E2" s="208"/>
      <c r="F2" s="398"/>
      <c r="G2" s="387"/>
      <c r="H2" s="208"/>
      <c r="I2" s="357">
        <v>5.24839E-2</v>
      </c>
      <c r="J2" s="356"/>
      <c r="K2" s="208"/>
      <c r="L2" s="208"/>
      <c r="M2" s="208"/>
      <c r="N2" s="208"/>
      <c r="O2" s="208"/>
      <c r="P2" s="208"/>
      <c r="Q2" s="208"/>
      <c r="R2" s="208"/>
      <c r="S2" s="208"/>
      <c r="T2" s="208"/>
      <c r="U2" s="208"/>
      <c r="V2" s="208"/>
      <c r="W2" s="208"/>
      <c r="X2" s="208"/>
      <c r="Y2" s="208"/>
    </row>
    <row r="3" spans="1:25" ht="12.75" customHeight="1" x14ac:dyDescent="0.2">
      <c r="A3" s="193" t="s">
        <v>310</v>
      </c>
      <c r="B3" s="190"/>
      <c r="C3" s="453" t="s">
        <v>177</v>
      </c>
      <c r="D3" s="400"/>
      <c r="E3" s="400"/>
      <c r="F3" s="400"/>
      <c r="G3" s="401"/>
      <c r="H3" s="34"/>
      <c r="I3" s="358"/>
      <c r="J3" s="358"/>
      <c r="K3" s="34"/>
      <c r="L3" s="34"/>
      <c r="M3" s="34"/>
      <c r="N3" s="34"/>
      <c r="O3" s="34"/>
      <c r="P3" s="34"/>
      <c r="Q3" s="34"/>
      <c r="R3" s="34"/>
      <c r="S3" s="34"/>
      <c r="T3" s="34"/>
      <c r="U3" s="34"/>
      <c r="V3" s="34"/>
      <c r="W3" s="34"/>
      <c r="X3" s="34"/>
      <c r="Y3" s="34"/>
    </row>
    <row r="4" spans="1:25" ht="12.75" customHeight="1" x14ac:dyDescent="0.2">
      <c r="A4" s="254" t="str">
        <f>A3</f>
        <v>3.5.</v>
      </c>
      <c r="B4" s="210">
        <v>3</v>
      </c>
      <c r="C4" s="469" t="s">
        <v>311</v>
      </c>
      <c r="D4" s="381"/>
      <c r="E4" s="381"/>
      <c r="F4" s="381"/>
      <c r="G4" s="468"/>
      <c r="H4" s="34"/>
      <c r="I4" s="34"/>
      <c r="J4" s="34"/>
      <c r="K4" s="34"/>
      <c r="L4" s="34"/>
      <c r="M4" s="34"/>
      <c r="N4" s="34"/>
      <c r="O4" s="34"/>
      <c r="P4" s="34"/>
      <c r="Q4" s="34"/>
      <c r="R4" s="34"/>
      <c r="S4" s="34"/>
      <c r="T4" s="34"/>
      <c r="U4" s="34"/>
      <c r="V4" s="34"/>
      <c r="W4" s="34"/>
      <c r="X4" s="34"/>
      <c r="Y4" s="34"/>
    </row>
    <row r="5" spans="1:25" ht="12.75" customHeight="1" outlineLevel="1" x14ac:dyDescent="0.2">
      <c r="A5" s="44" t="s">
        <v>1</v>
      </c>
      <c r="B5" s="6" t="s">
        <v>2</v>
      </c>
      <c r="C5" s="45" t="s">
        <v>3</v>
      </c>
      <c r="D5" s="46" t="s">
        <v>4</v>
      </c>
      <c r="E5" s="8" t="s">
        <v>146</v>
      </c>
      <c r="F5" s="47" t="s">
        <v>7</v>
      </c>
      <c r="G5" s="8" t="s">
        <v>147</v>
      </c>
      <c r="H5" s="39"/>
      <c r="I5" s="39"/>
      <c r="J5" s="39"/>
      <c r="K5" s="39"/>
      <c r="L5" s="39"/>
      <c r="M5" s="39"/>
      <c r="N5" s="39"/>
      <c r="O5" s="39"/>
      <c r="P5" s="39"/>
      <c r="Q5" s="39"/>
      <c r="R5" s="39"/>
      <c r="S5" s="39"/>
      <c r="T5" s="39"/>
      <c r="U5" s="39"/>
      <c r="V5" s="39"/>
      <c r="W5" s="39"/>
      <c r="X5" s="39"/>
      <c r="Y5" s="39"/>
    </row>
    <row r="6" spans="1:25" ht="12.75" customHeight="1" outlineLevel="1" x14ac:dyDescent="0.2">
      <c r="A6" s="48">
        <v>1</v>
      </c>
      <c r="B6" s="48"/>
      <c r="C6" s="80" t="s">
        <v>185</v>
      </c>
      <c r="D6" s="51"/>
      <c r="E6" s="52"/>
      <c r="F6" s="53"/>
      <c r="G6" s="53"/>
      <c r="H6" s="34"/>
      <c r="I6" s="34"/>
      <c r="J6" s="34"/>
      <c r="K6" s="34"/>
      <c r="L6" s="34"/>
      <c r="M6" s="34"/>
      <c r="N6" s="34"/>
      <c r="O6" s="34"/>
      <c r="P6" s="34"/>
      <c r="Q6" s="34"/>
      <c r="R6" s="34"/>
      <c r="S6" s="34"/>
      <c r="T6" s="34"/>
      <c r="U6" s="34"/>
      <c r="V6" s="34"/>
      <c r="W6" s="34"/>
      <c r="X6" s="34"/>
      <c r="Y6" s="34"/>
    </row>
    <row r="7" spans="1:25" ht="12.75" customHeight="1" outlineLevel="1" x14ac:dyDescent="0.2">
      <c r="A7" s="200">
        <v>74000571</v>
      </c>
      <c r="B7" s="76" t="str">
        <f>VLOOKUP(A7,Preco.Unitario!$A$4:$G$104,2,FALSE)</f>
        <v>SABESP</v>
      </c>
      <c r="C7" s="67" t="str">
        <f>VLOOKUP(A7,Preco.Unitario!$A$4:$G$104,3,FALSE)</f>
        <v>ALUGUEL DE VEÍCULO DO GRUPO S-1 HATCH DE 1.0 A 1.6</v>
      </c>
      <c r="D7" s="77" t="str">
        <f>VLOOKUP(A7,Preco.Unitario!$A$4:$G$104,4,FALSE)</f>
        <v>mês</v>
      </c>
      <c r="E7" s="82">
        <v>3</v>
      </c>
      <c r="F7" s="79">
        <f>VLOOKUP(A7,Preco.Unitario!$A$4:$G$104,7,FALSE)</f>
        <v>0</v>
      </c>
      <c r="G7" s="79">
        <f>E7*F7</f>
        <v>0</v>
      </c>
      <c r="H7" s="34"/>
      <c r="I7" s="34"/>
      <c r="J7" s="34"/>
      <c r="K7" s="34"/>
      <c r="L7" s="34"/>
      <c r="M7" s="34"/>
      <c r="N7" s="34"/>
      <c r="O7" s="34"/>
      <c r="P7" s="34"/>
      <c r="Q7" s="34"/>
      <c r="R7" s="34"/>
      <c r="S7" s="34"/>
      <c r="T7" s="34"/>
      <c r="U7" s="34"/>
      <c r="V7" s="34"/>
      <c r="W7" s="34"/>
      <c r="X7" s="34"/>
      <c r="Y7" s="34"/>
    </row>
    <row r="8" spans="1:25" ht="12.75" customHeight="1" x14ac:dyDescent="0.2">
      <c r="A8" s="211"/>
      <c r="B8" s="212"/>
      <c r="C8" s="455" t="s">
        <v>153</v>
      </c>
      <c r="D8" s="374"/>
      <c r="E8" s="374"/>
      <c r="F8" s="375"/>
      <c r="G8" s="255">
        <f>SUM(G6:G7)</f>
        <v>0</v>
      </c>
      <c r="H8" s="34"/>
      <c r="I8" s="34"/>
      <c r="J8" s="34"/>
      <c r="K8" s="34"/>
      <c r="L8" s="34"/>
      <c r="M8" s="34"/>
      <c r="N8" s="34"/>
      <c r="O8" s="34"/>
      <c r="P8" s="34"/>
      <c r="Q8" s="34"/>
      <c r="R8" s="34"/>
      <c r="S8" s="34"/>
      <c r="T8" s="34"/>
      <c r="U8" s="34"/>
      <c r="V8" s="34"/>
      <c r="W8" s="34"/>
      <c r="X8" s="34"/>
      <c r="Y8" s="34"/>
    </row>
    <row r="9" spans="1:25" ht="12.75" customHeight="1" x14ac:dyDescent="0.2">
      <c r="A9" s="90"/>
      <c r="B9" s="90"/>
      <c r="C9" s="39"/>
      <c r="D9" s="91"/>
      <c r="E9" s="39"/>
      <c r="F9" s="39"/>
      <c r="G9" s="39"/>
      <c r="H9" s="39"/>
      <c r="I9" s="39"/>
      <c r="J9" s="39"/>
      <c r="K9" s="39"/>
      <c r="L9" s="39"/>
      <c r="M9" s="39"/>
      <c r="N9" s="39"/>
      <c r="O9" s="39"/>
      <c r="P9" s="39"/>
      <c r="Q9" s="39"/>
      <c r="R9" s="39"/>
      <c r="S9" s="39"/>
      <c r="T9" s="39"/>
      <c r="U9" s="39"/>
      <c r="V9" s="39"/>
      <c r="W9" s="39"/>
      <c r="X9" s="39"/>
      <c r="Y9" s="39"/>
    </row>
    <row r="10" spans="1:25" ht="12.75" customHeight="1" x14ac:dyDescent="0.2">
      <c r="A10" s="90"/>
      <c r="B10" s="90"/>
      <c r="C10" s="39"/>
      <c r="D10" s="91"/>
      <c r="E10" s="39"/>
      <c r="F10" s="39"/>
      <c r="G10" s="39"/>
      <c r="H10" s="39"/>
      <c r="I10" s="39"/>
      <c r="J10" s="39"/>
      <c r="K10" s="39"/>
      <c r="L10" s="39"/>
      <c r="M10" s="39"/>
      <c r="N10" s="39"/>
      <c r="O10" s="39"/>
      <c r="P10" s="39"/>
      <c r="Q10" s="39"/>
      <c r="R10" s="39"/>
      <c r="S10" s="39"/>
      <c r="T10" s="39"/>
      <c r="U10" s="39"/>
      <c r="V10" s="39"/>
      <c r="W10" s="39"/>
      <c r="X10" s="39"/>
      <c r="Y10" s="39"/>
    </row>
    <row r="11" spans="1:25" ht="12.75" customHeight="1" x14ac:dyDescent="0.2">
      <c r="A11" s="90"/>
      <c r="B11" s="90"/>
      <c r="C11" s="39"/>
      <c r="D11" s="91"/>
      <c r="E11" s="39"/>
      <c r="F11" s="39"/>
      <c r="G11" s="39"/>
      <c r="H11" s="39"/>
      <c r="I11" s="39"/>
      <c r="J11" s="39"/>
      <c r="K11" s="39"/>
      <c r="L11" s="39"/>
      <c r="M11" s="39"/>
      <c r="N11" s="39"/>
      <c r="O11" s="39"/>
      <c r="P11" s="39"/>
      <c r="Q11" s="39"/>
      <c r="R11" s="39"/>
      <c r="S11" s="39"/>
      <c r="T11" s="39"/>
      <c r="U11" s="39"/>
      <c r="V11" s="39"/>
      <c r="W11" s="39"/>
      <c r="X11" s="39"/>
      <c r="Y11" s="39"/>
    </row>
    <row r="12" spans="1:25" ht="12.75" customHeight="1" x14ac:dyDescent="0.2">
      <c r="A12" s="90"/>
      <c r="B12" s="90"/>
      <c r="C12" s="39"/>
      <c r="D12" s="91"/>
      <c r="E12" s="39"/>
      <c r="F12" s="39"/>
      <c r="G12" s="39"/>
      <c r="H12" s="39"/>
      <c r="I12" s="39"/>
      <c r="J12" s="39"/>
      <c r="K12" s="39"/>
      <c r="L12" s="39"/>
      <c r="M12" s="39"/>
      <c r="N12" s="39"/>
      <c r="O12" s="39"/>
      <c r="P12" s="39"/>
      <c r="Q12" s="39"/>
      <c r="R12" s="39"/>
      <c r="S12" s="39"/>
      <c r="T12" s="39"/>
      <c r="U12" s="39"/>
      <c r="V12" s="39"/>
      <c r="W12" s="39"/>
      <c r="X12" s="39"/>
      <c r="Y12" s="39"/>
    </row>
    <row r="13" spans="1:25" ht="12.75" customHeight="1" x14ac:dyDescent="0.2">
      <c r="A13" s="90"/>
      <c r="B13" s="90"/>
      <c r="C13" s="39"/>
      <c r="D13" s="91"/>
      <c r="E13" s="39"/>
      <c r="F13" s="39"/>
      <c r="G13" s="39"/>
      <c r="H13" s="39"/>
      <c r="I13" s="39"/>
      <c r="J13" s="39"/>
      <c r="K13" s="39"/>
      <c r="L13" s="39"/>
      <c r="M13" s="39"/>
      <c r="N13" s="39"/>
      <c r="O13" s="39"/>
      <c r="P13" s="39"/>
      <c r="Q13" s="39"/>
      <c r="R13" s="39"/>
      <c r="S13" s="39"/>
      <c r="T13" s="39"/>
      <c r="U13" s="39"/>
      <c r="V13" s="39"/>
      <c r="W13" s="39"/>
      <c r="X13" s="39"/>
      <c r="Y13" s="39"/>
    </row>
    <row r="14" spans="1:25" ht="12.75" customHeight="1" x14ac:dyDescent="0.2">
      <c r="A14" s="90"/>
      <c r="B14" s="90"/>
      <c r="C14" s="39"/>
      <c r="D14" s="91"/>
      <c r="E14" s="39"/>
      <c r="F14" s="39"/>
      <c r="G14" s="39"/>
      <c r="H14" s="39"/>
      <c r="I14" s="39"/>
      <c r="J14" s="39"/>
      <c r="K14" s="39"/>
      <c r="L14" s="39"/>
      <c r="M14" s="39"/>
      <c r="N14" s="39"/>
      <c r="O14" s="39"/>
      <c r="P14" s="39"/>
      <c r="Q14" s="39"/>
      <c r="R14" s="39"/>
      <c r="S14" s="39"/>
      <c r="T14" s="39"/>
      <c r="U14" s="39"/>
      <c r="V14" s="39"/>
      <c r="W14" s="39"/>
      <c r="X14" s="39"/>
      <c r="Y14" s="39"/>
    </row>
    <row r="15" spans="1:25" ht="12.75" customHeight="1" x14ac:dyDescent="0.2">
      <c r="A15" s="90"/>
      <c r="B15" s="90"/>
      <c r="C15" s="39"/>
      <c r="D15" s="91"/>
      <c r="E15" s="39"/>
      <c r="F15" s="39"/>
      <c r="G15" s="39"/>
      <c r="H15" s="39"/>
      <c r="I15" s="39"/>
      <c r="J15" s="39"/>
      <c r="K15" s="39"/>
      <c r="L15" s="39"/>
      <c r="M15" s="39"/>
      <c r="N15" s="39"/>
      <c r="O15" s="39"/>
      <c r="P15" s="39"/>
      <c r="Q15" s="39"/>
      <c r="R15" s="39"/>
      <c r="S15" s="39"/>
      <c r="T15" s="39"/>
      <c r="U15" s="39"/>
      <c r="V15" s="39"/>
      <c r="W15" s="39"/>
      <c r="X15" s="39"/>
      <c r="Y15" s="39"/>
    </row>
    <row r="16" spans="1:25" ht="12.75" customHeight="1" x14ac:dyDescent="0.2">
      <c r="A16" s="90"/>
      <c r="B16" s="90"/>
      <c r="C16" s="39"/>
      <c r="D16" s="91"/>
      <c r="E16" s="39"/>
      <c r="F16" s="39"/>
      <c r="G16" s="39"/>
      <c r="H16" s="39"/>
      <c r="I16" s="39"/>
      <c r="J16" s="39"/>
      <c r="K16" s="39"/>
      <c r="L16" s="39"/>
      <c r="M16" s="39"/>
      <c r="N16" s="39"/>
      <c r="O16" s="39"/>
      <c r="P16" s="39"/>
      <c r="Q16" s="39"/>
      <c r="R16" s="39"/>
      <c r="S16" s="39"/>
      <c r="T16" s="39"/>
      <c r="U16" s="39"/>
      <c r="V16" s="39"/>
      <c r="W16" s="39"/>
      <c r="X16" s="39"/>
      <c r="Y16" s="39"/>
    </row>
    <row r="17" spans="1:25" ht="12.75" customHeight="1" x14ac:dyDescent="0.2">
      <c r="A17" s="90"/>
      <c r="B17" s="90"/>
      <c r="C17" s="39"/>
      <c r="D17" s="91"/>
      <c r="E17" s="39"/>
      <c r="F17" s="39"/>
      <c r="G17" s="39"/>
      <c r="H17" s="39"/>
      <c r="I17" s="39"/>
      <c r="J17" s="39"/>
      <c r="K17" s="39"/>
      <c r="L17" s="39"/>
      <c r="M17" s="39"/>
      <c r="N17" s="39"/>
      <c r="O17" s="39"/>
      <c r="P17" s="39"/>
      <c r="Q17" s="39"/>
      <c r="R17" s="39"/>
      <c r="S17" s="39"/>
      <c r="T17" s="39"/>
      <c r="U17" s="39"/>
      <c r="V17" s="39"/>
      <c r="W17" s="39"/>
      <c r="X17" s="39"/>
      <c r="Y17" s="39"/>
    </row>
    <row r="18" spans="1:25" ht="12.75" customHeight="1" x14ac:dyDescent="0.2">
      <c r="A18" s="90"/>
      <c r="B18" s="90"/>
      <c r="C18" s="39"/>
      <c r="D18" s="91"/>
      <c r="E18" s="39"/>
      <c r="F18" s="39"/>
      <c r="G18" s="39"/>
      <c r="H18" s="39"/>
      <c r="I18" s="39"/>
      <c r="J18" s="39"/>
      <c r="K18" s="39"/>
      <c r="L18" s="39"/>
      <c r="M18" s="39"/>
      <c r="N18" s="39"/>
      <c r="O18" s="39"/>
      <c r="P18" s="39"/>
      <c r="Q18" s="39"/>
      <c r="R18" s="39"/>
      <c r="S18" s="39"/>
      <c r="T18" s="39"/>
      <c r="U18" s="39"/>
      <c r="V18" s="39"/>
      <c r="W18" s="39"/>
      <c r="X18" s="39"/>
      <c r="Y18" s="39"/>
    </row>
    <row r="19" spans="1:25" ht="12.75" customHeight="1" x14ac:dyDescent="0.2">
      <c r="A19" s="90"/>
      <c r="B19" s="90"/>
      <c r="C19" s="39"/>
      <c r="D19" s="91"/>
      <c r="E19" s="39"/>
      <c r="F19" s="39"/>
      <c r="G19" s="39"/>
      <c r="H19" s="39"/>
      <c r="I19" s="39"/>
      <c r="J19" s="39"/>
      <c r="K19" s="39"/>
      <c r="L19" s="39"/>
      <c r="M19" s="39"/>
      <c r="N19" s="39"/>
      <c r="O19" s="39"/>
      <c r="P19" s="39"/>
      <c r="Q19" s="39"/>
      <c r="R19" s="39"/>
      <c r="S19" s="39"/>
      <c r="T19" s="39"/>
      <c r="U19" s="39"/>
      <c r="V19" s="39"/>
      <c r="W19" s="39"/>
      <c r="X19" s="39"/>
      <c r="Y19" s="39"/>
    </row>
    <row r="20" spans="1:25" ht="12.75" customHeight="1" x14ac:dyDescent="0.2">
      <c r="A20" s="90"/>
      <c r="B20" s="90"/>
      <c r="C20" s="39"/>
      <c r="D20" s="91"/>
      <c r="E20" s="39"/>
      <c r="F20" s="39"/>
      <c r="G20" s="39"/>
      <c r="H20" s="39"/>
      <c r="I20" s="39"/>
      <c r="J20" s="39"/>
      <c r="K20" s="39"/>
      <c r="L20" s="39"/>
      <c r="M20" s="39"/>
      <c r="N20" s="39"/>
      <c r="O20" s="39"/>
      <c r="P20" s="39"/>
      <c r="Q20" s="39"/>
      <c r="R20" s="39"/>
      <c r="S20" s="39"/>
      <c r="T20" s="39"/>
      <c r="U20" s="39"/>
      <c r="V20" s="39"/>
      <c r="W20" s="39"/>
      <c r="X20" s="39"/>
      <c r="Y20" s="39"/>
    </row>
    <row r="21" spans="1:25" ht="12.75" customHeight="1" x14ac:dyDescent="0.2">
      <c r="A21" s="90"/>
      <c r="B21" s="90"/>
      <c r="C21" s="39"/>
      <c r="D21" s="91"/>
      <c r="E21" s="39"/>
      <c r="F21" s="39"/>
      <c r="G21" s="39"/>
      <c r="H21" s="39"/>
      <c r="I21" s="39"/>
      <c r="J21" s="39"/>
      <c r="K21" s="39"/>
      <c r="L21" s="39"/>
      <c r="M21" s="39"/>
      <c r="N21" s="39"/>
      <c r="O21" s="39"/>
      <c r="P21" s="39"/>
      <c r="Q21" s="39"/>
      <c r="R21" s="39"/>
      <c r="S21" s="39"/>
      <c r="T21" s="39"/>
      <c r="U21" s="39"/>
      <c r="V21" s="39"/>
      <c r="W21" s="39"/>
      <c r="X21" s="39"/>
      <c r="Y21" s="39"/>
    </row>
    <row r="22" spans="1:25" ht="12.75" customHeight="1" x14ac:dyDescent="0.2">
      <c r="A22" s="90"/>
      <c r="B22" s="90"/>
      <c r="C22" s="39"/>
      <c r="D22" s="91"/>
      <c r="E22" s="39"/>
      <c r="F22" s="39"/>
      <c r="G22" s="39"/>
      <c r="H22" s="39"/>
      <c r="I22" s="39"/>
      <c r="J22" s="39"/>
      <c r="K22" s="39"/>
      <c r="L22" s="39"/>
      <c r="M22" s="39"/>
      <c r="N22" s="39"/>
      <c r="O22" s="39"/>
      <c r="P22" s="39"/>
      <c r="Q22" s="39"/>
      <c r="R22" s="39"/>
      <c r="S22" s="39"/>
      <c r="T22" s="39"/>
      <c r="U22" s="39"/>
      <c r="V22" s="39"/>
      <c r="W22" s="39"/>
      <c r="X22" s="39"/>
      <c r="Y22" s="39"/>
    </row>
    <row r="23" spans="1:25" ht="12.75" customHeight="1" x14ac:dyDescent="0.2">
      <c r="A23" s="90"/>
      <c r="B23" s="90"/>
      <c r="C23" s="39"/>
      <c r="D23" s="91"/>
      <c r="E23" s="39"/>
      <c r="F23" s="39"/>
      <c r="G23" s="39"/>
      <c r="H23" s="39"/>
      <c r="I23" s="39"/>
      <c r="J23" s="39"/>
      <c r="K23" s="39"/>
      <c r="L23" s="39"/>
      <c r="M23" s="39"/>
      <c r="N23" s="39"/>
      <c r="O23" s="39"/>
      <c r="P23" s="39"/>
      <c r="Q23" s="39"/>
      <c r="R23" s="39"/>
      <c r="S23" s="39"/>
      <c r="T23" s="39"/>
      <c r="U23" s="39"/>
      <c r="V23" s="39"/>
      <c r="W23" s="39"/>
      <c r="X23" s="39"/>
      <c r="Y23" s="39"/>
    </row>
    <row r="24" spans="1:25" ht="12.75" customHeight="1" x14ac:dyDescent="0.2">
      <c r="A24" s="90"/>
      <c r="B24" s="90"/>
      <c r="C24" s="39"/>
      <c r="D24" s="91"/>
      <c r="E24" s="39"/>
      <c r="F24" s="39"/>
      <c r="G24" s="39"/>
      <c r="H24" s="39"/>
      <c r="I24" s="39"/>
      <c r="J24" s="39"/>
      <c r="K24" s="39"/>
      <c r="L24" s="39"/>
      <c r="M24" s="39"/>
      <c r="N24" s="39"/>
      <c r="O24" s="39"/>
      <c r="P24" s="39"/>
      <c r="Q24" s="39"/>
      <c r="R24" s="39"/>
      <c r="S24" s="39"/>
      <c r="T24" s="39"/>
      <c r="U24" s="39"/>
      <c r="V24" s="39"/>
      <c r="W24" s="39"/>
      <c r="X24" s="39"/>
      <c r="Y24" s="39"/>
    </row>
    <row r="25" spans="1:25" ht="12.75" customHeight="1" x14ac:dyDescent="0.2">
      <c r="A25" s="90"/>
      <c r="B25" s="90"/>
      <c r="C25" s="39"/>
      <c r="D25" s="91"/>
      <c r="E25" s="39"/>
      <c r="F25" s="39"/>
      <c r="G25" s="39"/>
      <c r="H25" s="39"/>
      <c r="I25" s="39"/>
      <c r="J25" s="39"/>
      <c r="K25" s="39"/>
      <c r="L25" s="39"/>
      <c r="M25" s="39"/>
      <c r="N25" s="39"/>
      <c r="O25" s="39"/>
      <c r="P25" s="39"/>
      <c r="Q25" s="39"/>
      <c r="R25" s="39"/>
      <c r="S25" s="39"/>
      <c r="T25" s="39"/>
      <c r="U25" s="39"/>
      <c r="V25" s="39"/>
      <c r="W25" s="39"/>
      <c r="X25" s="39"/>
      <c r="Y25" s="39"/>
    </row>
    <row r="26" spans="1:25" ht="12.75" customHeight="1" x14ac:dyDescent="0.2">
      <c r="A26" s="90"/>
      <c r="B26" s="90"/>
      <c r="C26" s="39"/>
      <c r="D26" s="91"/>
      <c r="E26" s="39"/>
      <c r="F26" s="39"/>
      <c r="G26" s="39"/>
      <c r="H26" s="39"/>
      <c r="I26" s="39"/>
      <c r="J26" s="39"/>
      <c r="K26" s="39"/>
      <c r="L26" s="39"/>
      <c r="M26" s="39"/>
      <c r="N26" s="39"/>
      <c r="O26" s="39"/>
      <c r="P26" s="39"/>
      <c r="Q26" s="39"/>
      <c r="R26" s="39"/>
      <c r="S26" s="39"/>
      <c r="T26" s="39"/>
      <c r="U26" s="39"/>
      <c r="V26" s="39"/>
      <c r="W26" s="39"/>
      <c r="X26" s="39"/>
      <c r="Y26" s="39"/>
    </row>
    <row r="27" spans="1:25" ht="12.75" customHeight="1" x14ac:dyDescent="0.2">
      <c r="A27" s="90"/>
      <c r="B27" s="90"/>
      <c r="C27" s="39"/>
      <c r="D27" s="91"/>
      <c r="E27" s="39"/>
      <c r="F27" s="39"/>
      <c r="G27" s="39"/>
      <c r="H27" s="39"/>
      <c r="I27" s="39"/>
      <c r="J27" s="39"/>
      <c r="K27" s="39"/>
      <c r="L27" s="39"/>
      <c r="M27" s="39"/>
      <c r="N27" s="39"/>
      <c r="O27" s="39"/>
      <c r="P27" s="39"/>
      <c r="Q27" s="39"/>
      <c r="R27" s="39"/>
      <c r="S27" s="39"/>
      <c r="T27" s="39"/>
      <c r="U27" s="39"/>
      <c r="V27" s="39"/>
      <c r="W27" s="39"/>
      <c r="X27" s="39"/>
      <c r="Y27" s="39"/>
    </row>
    <row r="28" spans="1:25" ht="12.75" customHeight="1" x14ac:dyDescent="0.2">
      <c r="A28" s="90"/>
      <c r="B28" s="90"/>
      <c r="C28" s="39"/>
      <c r="D28" s="91"/>
      <c r="E28" s="39"/>
      <c r="F28" s="39"/>
      <c r="G28" s="39"/>
      <c r="H28" s="39"/>
      <c r="I28" s="39"/>
      <c r="J28" s="39"/>
      <c r="K28" s="39"/>
      <c r="L28" s="39"/>
      <c r="M28" s="39"/>
      <c r="N28" s="39"/>
      <c r="O28" s="39"/>
      <c r="P28" s="39"/>
      <c r="Q28" s="39"/>
      <c r="R28" s="39"/>
      <c r="S28" s="39"/>
      <c r="T28" s="39"/>
      <c r="U28" s="39"/>
      <c r="V28" s="39"/>
      <c r="W28" s="39"/>
      <c r="X28" s="39"/>
      <c r="Y28" s="39"/>
    </row>
    <row r="29" spans="1:25" ht="12.75" customHeight="1" x14ac:dyDescent="0.2">
      <c r="A29" s="90"/>
      <c r="B29" s="90"/>
      <c r="C29" s="39"/>
      <c r="D29" s="91"/>
      <c r="E29" s="39"/>
      <c r="F29" s="39"/>
      <c r="G29" s="39"/>
      <c r="H29" s="39"/>
      <c r="I29" s="39"/>
      <c r="J29" s="39"/>
      <c r="K29" s="39"/>
      <c r="L29" s="39"/>
      <c r="M29" s="39"/>
      <c r="N29" s="39"/>
      <c r="O29" s="99"/>
      <c r="P29" s="99"/>
      <c r="Q29" s="39"/>
      <c r="R29" s="39"/>
      <c r="S29" s="39"/>
      <c r="T29" s="39"/>
      <c r="U29" s="39"/>
      <c r="V29" s="39"/>
      <c r="W29" s="39"/>
      <c r="X29" s="39"/>
      <c r="Y29" s="39"/>
    </row>
    <row r="30" spans="1:25" ht="12.75" customHeight="1" x14ac:dyDescent="0.2">
      <c r="A30" s="90"/>
      <c r="B30" s="90"/>
      <c r="C30" s="39"/>
      <c r="D30" s="91"/>
      <c r="E30" s="39"/>
      <c r="F30" s="39"/>
      <c r="G30" s="39"/>
      <c r="H30" s="39"/>
      <c r="I30" s="39"/>
      <c r="J30" s="39"/>
      <c r="K30" s="39"/>
      <c r="L30" s="39"/>
      <c r="M30" s="39"/>
      <c r="N30" s="39"/>
      <c r="O30" s="99"/>
      <c r="P30" s="99"/>
      <c r="Q30" s="39"/>
      <c r="R30" s="39"/>
      <c r="S30" s="39"/>
      <c r="T30" s="39"/>
      <c r="U30" s="39"/>
      <c r="V30" s="39"/>
      <c r="W30" s="39"/>
      <c r="X30" s="39"/>
      <c r="Y30" s="39"/>
    </row>
    <row r="31" spans="1:25" ht="12.75" customHeight="1" x14ac:dyDescent="0.2">
      <c r="A31" s="90"/>
      <c r="B31" s="90"/>
      <c r="C31" s="39"/>
      <c r="D31" s="91"/>
      <c r="E31" s="39"/>
      <c r="F31" s="39"/>
      <c r="G31" s="39"/>
      <c r="H31" s="39"/>
      <c r="I31" s="39"/>
      <c r="J31" s="39"/>
      <c r="K31" s="39"/>
      <c r="L31" s="39"/>
      <c r="M31" s="39"/>
      <c r="N31" s="39"/>
      <c r="O31" s="99"/>
      <c r="P31" s="99"/>
      <c r="Q31" s="39"/>
      <c r="R31" s="39"/>
      <c r="S31" s="39"/>
      <c r="T31" s="39"/>
      <c r="U31" s="39"/>
      <c r="V31" s="39"/>
      <c r="W31" s="39"/>
      <c r="X31" s="39"/>
      <c r="Y31" s="39"/>
    </row>
    <row r="32" spans="1:25" ht="12.75" customHeight="1" x14ac:dyDescent="0.2">
      <c r="A32" s="90"/>
      <c r="B32" s="90"/>
      <c r="C32" s="39"/>
      <c r="D32" s="91"/>
      <c r="E32" s="39"/>
      <c r="F32" s="39"/>
      <c r="G32" s="39"/>
      <c r="H32" s="39"/>
      <c r="I32" s="39"/>
      <c r="J32" s="39"/>
      <c r="K32" s="39"/>
      <c r="L32" s="39"/>
      <c r="M32" s="39"/>
      <c r="N32" s="39"/>
      <c r="O32" s="99"/>
      <c r="P32" s="99"/>
      <c r="Q32" s="39"/>
      <c r="R32" s="39"/>
      <c r="S32" s="39"/>
      <c r="T32" s="39"/>
      <c r="U32" s="39"/>
      <c r="V32" s="39"/>
      <c r="W32" s="39"/>
      <c r="X32" s="39"/>
      <c r="Y32" s="39"/>
    </row>
    <row r="33" spans="1:25" ht="12.75" customHeight="1" x14ac:dyDescent="0.2">
      <c r="A33" s="90"/>
      <c r="B33" s="90"/>
      <c r="C33" s="39"/>
      <c r="D33" s="91"/>
      <c r="E33" s="39"/>
      <c r="F33" s="39"/>
      <c r="G33" s="39"/>
      <c r="H33" s="39"/>
      <c r="I33" s="39"/>
      <c r="J33" s="39"/>
      <c r="K33" s="39"/>
      <c r="L33" s="39"/>
      <c r="M33" s="39"/>
      <c r="N33" s="39"/>
      <c r="O33" s="99"/>
      <c r="P33" s="99"/>
      <c r="Q33" s="39"/>
      <c r="R33" s="39"/>
      <c r="S33" s="39"/>
      <c r="T33" s="39"/>
      <c r="U33" s="39"/>
      <c r="V33" s="39"/>
      <c r="W33" s="39"/>
      <c r="X33" s="39"/>
      <c r="Y33" s="39"/>
    </row>
    <row r="34" spans="1:25" ht="12.75" customHeight="1" x14ac:dyDescent="0.2">
      <c r="A34" s="90"/>
      <c r="B34" s="90"/>
      <c r="C34" s="39"/>
      <c r="D34" s="91"/>
      <c r="E34" s="39"/>
      <c r="F34" s="39"/>
      <c r="G34" s="39"/>
      <c r="H34" s="39"/>
      <c r="I34" s="39"/>
      <c r="J34" s="39"/>
      <c r="K34" s="39"/>
      <c r="L34" s="39"/>
      <c r="M34" s="39"/>
      <c r="N34" s="39"/>
      <c r="O34" s="99"/>
      <c r="P34" s="99"/>
      <c r="Q34" s="39"/>
      <c r="R34" s="39"/>
      <c r="S34" s="39"/>
      <c r="T34" s="39"/>
      <c r="U34" s="39"/>
      <c r="V34" s="39"/>
      <c r="W34" s="39"/>
      <c r="X34" s="39"/>
      <c r="Y34" s="39"/>
    </row>
    <row r="35" spans="1:25" ht="12.75" customHeight="1" x14ac:dyDescent="0.2">
      <c r="A35" s="90"/>
      <c r="B35" s="90"/>
      <c r="C35" s="39"/>
      <c r="D35" s="91"/>
      <c r="E35" s="39"/>
      <c r="F35" s="39"/>
      <c r="G35" s="39"/>
      <c r="H35" s="39"/>
      <c r="I35" s="39"/>
      <c r="J35" s="39"/>
      <c r="K35" s="39"/>
      <c r="L35" s="39"/>
      <c r="M35" s="39"/>
      <c r="N35" s="39"/>
      <c r="O35" s="99"/>
      <c r="P35" s="99"/>
      <c r="Q35" s="39"/>
      <c r="R35" s="39"/>
      <c r="S35" s="39"/>
      <c r="T35" s="39"/>
      <c r="U35" s="39"/>
      <c r="V35" s="39"/>
      <c r="W35" s="39"/>
      <c r="X35" s="39"/>
      <c r="Y35" s="39"/>
    </row>
    <row r="36" spans="1:25" ht="12.75" customHeight="1" x14ac:dyDescent="0.2">
      <c r="A36" s="90"/>
      <c r="B36" s="90"/>
      <c r="C36" s="39"/>
      <c r="D36" s="91"/>
      <c r="E36" s="39"/>
      <c r="F36" s="39"/>
      <c r="G36" s="39"/>
      <c r="H36" s="39"/>
      <c r="I36" s="39"/>
      <c r="J36" s="39"/>
      <c r="K36" s="39"/>
      <c r="L36" s="39"/>
      <c r="M36" s="39"/>
      <c r="N36" s="39"/>
      <c r="O36" s="99"/>
      <c r="P36" s="99"/>
      <c r="Q36" s="39"/>
      <c r="R36" s="39"/>
      <c r="S36" s="39"/>
      <c r="T36" s="39"/>
      <c r="U36" s="39"/>
      <c r="V36" s="39"/>
      <c r="W36" s="39"/>
      <c r="X36" s="39"/>
      <c r="Y36" s="39"/>
    </row>
    <row r="37" spans="1:25" ht="12.75" customHeight="1" x14ac:dyDescent="0.2">
      <c r="A37" s="90"/>
      <c r="B37" s="90"/>
      <c r="C37" s="39"/>
      <c r="D37" s="91"/>
      <c r="E37" s="39"/>
      <c r="F37" s="39"/>
      <c r="G37" s="39"/>
      <c r="H37" s="39"/>
      <c r="I37" s="39"/>
      <c r="J37" s="39"/>
      <c r="K37" s="39"/>
      <c r="L37" s="39"/>
      <c r="M37" s="39"/>
      <c r="N37" s="39"/>
      <c r="O37" s="39"/>
      <c r="P37" s="39"/>
      <c r="Q37" s="39"/>
      <c r="R37" s="39"/>
      <c r="S37" s="39"/>
      <c r="T37" s="39"/>
      <c r="U37" s="39"/>
      <c r="V37" s="39"/>
      <c r="W37" s="39"/>
      <c r="X37" s="39"/>
      <c r="Y37" s="39"/>
    </row>
    <row r="38" spans="1:25" ht="12.75" customHeight="1" x14ac:dyDescent="0.2">
      <c r="A38" s="90"/>
      <c r="B38" s="90"/>
      <c r="C38" s="39"/>
      <c r="D38" s="91"/>
      <c r="E38" s="39"/>
      <c r="F38" s="39"/>
      <c r="G38" s="39"/>
      <c r="H38" s="39"/>
      <c r="I38" s="39"/>
      <c r="J38" s="39"/>
      <c r="K38" s="39"/>
      <c r="L38" s="39"/>
      <c r="M38" s="39"/>
      <c r="N38" s="39"/>
      <c r="O38" s="39"/>
      <c r="P38" s="39"/>
      <c r="Q38" s="39"/>
      <c r="R38" s="39"/>
      <c r="S38" s="39"/>
      <c r="T38" s="39"/>
      <c r="U38" s="39"/>
      <c r="V38" s="39"/>
      <c r="W38" s="39"/>
      <c r="X38" s="39"/>
      <c r="Y38" s="39"/>
    </row>
    <row r="39" spans="1:25" ht="12.75" customHeight="1" x14ac:dyDescent="0.2">
      <c r="A39" s="90"/>
      <c r="B39" s="90"/>
      <c r="C39" s="39"/>
      <c r="D39" s="91"/>
      <c r="E39" s="39"/>
      <c r="F39" s="39"/>
      <c r="G39" s="39"/>
      <c r="H39" s="39"/>
      <c r="I39" s="39"/>
      <c r="J39" s="39"/>
      <c r="K39" s="39"/>
      <c r="L39" s="39"/>
      <c r="M39" s="39"/>
      <c r="N39" s="39"/>
      <c r="O39" s="39"/>
      <c r="P39" s="39"/>
      <c r="Q39" s="39"/>
      <c r="R39" s="39"/>
      <c r="S39" s="39"/>
      <c r="T39" s="39"/>
      <c r="U39" s="39"/>
      <c r="V39" s="39"/>
      <c r="W39" s="39"/>
      <c r="X39" s="39"/>
      <c r="Y39" s="39"/>
    </row>
    <row r="40" spans="1:25" ht="12.75" customHeight="1" x14ac:dyDescent="0.2">
      <c r="A40" s="90"/>
      <c r="B40" s="90"/>
      <c r="C40" s="39"/>
      <c r="D40" s="91"/>
      <c r="E40" s="39"/>
      <c r="F40" s="39"/>
      <c r="G40" s="39"/>
      <c r="H40" s="39"/>
      <c r="I40" s="39"/>
      <c r="J40" s="39"/>
      <c r="K40" s="39"/>
      <c r="L40" s="39"/>
      <c r="M40" s="39"/>
      <c r="N40" s="39"/>
      <c r="O40" s="39"/>
      <c r="P40" s="39"/>
      <c r="Q40" s="39"/>
      <c r="R40" s="39"/>
      <c r="S40" s="39"/>
      <c r="T40" s="39"/>
      <c r="U40" s="39"/>
      <c r="V40" s="39"/>
      <c r="W40" s="39"/>
      <c r="X40" s="39"/>
      <c r="Y40" s="39"/>
    </row>
    <row r="41" spans="1:25" ht="12.75" customHeight="1" x14ac:dyDescent="0.2">
      <c r="A41" s="90"/>
      <c r="B41" s="90"/>
      <c r="C41" s="39"/>
      <c r="D41" s="91"/>
      <c r="E41" s="39"/>
      <c r="F41" s="39"/>
      <c r="G41" s="39"/>
      <c r="H41" s="39"/>
      <c r="I41" s="39"/>
      <c r="J41" s="39"/>
      <c r="K41" s="39"/>
      <c r="L41" s="39"/>
      <c r="M41" s="39"/>
      <c r="N41" s="39"/>
      <c r="O41" s="39"/>
      <c r="P41" s="39"/>
      <c r="Q41" s="39"/>
      <c r="R41" s="39"/>
      <c r="S41" s="39"/>
      <c r="T41" s="39"/>
      <c r="U41" s="39"/>
      <c r="V41" s="39"/>
      <c r="W41" s="39"/>
      <c r="X41" s="39"/>
      <c r="Y41" s="39"/>
    </row>
    <row r="42" spans="1:25" ht="12.75" customHeight="1" x14ac:dyDescent="0.2">
      <c r="A42" s="90"/>
      <c r="B42" s="90"/>
      <c r="C42" s="39"/>
      <c r="D42" s="91"/>
      <c r="E42" s="39"/>
      <c r="F42" s="39"/>
      <c r="G42" s="39"/>
      <c r="H42" s="39"/>
      <c r="I42" s="39"/>
      <c r="J42" s="39"/>
      <c r="K42" s="39"/>
      <c r="L42" s="39"/>
      <c r="M42" s="39"/>
      <c r="N42" s="39"/>
      <c r="O42" s="39"/>
      <c r="P42" s="39"/>
      <c r="Q42" s="39"/>
      <c r="R42" s="39"/>
      <c r="S42" s="39"/>
      <c r="T42" s="39"/>
      <c r="U42" s="39"/>
      <c r="V42" s="39"/>
      <c r="W42" s="39"/>
      <c r="X42" s="39"/>
      <c r="Y42" s="39"/>
    </row>
    <row r="43" spans="1:25" ht="12.75" customHeight="1" x14ac:dyDescent="0.2">
      <c r="A43" s="90"/>
      <c r="B43" s="90"/>
      <c r="C43" s="39"/>
      <c r="D43" s="91"/>
      <c r="E43" s="39"/>
      <c r="F43" s="39"/>
      <c r="G43" s="39"/>
      <c r="H43" s="39"/>
      <c r="I43" s="39"/>
      <c r="J43" s="39"/>
      <c r="K43" s="39"/>
      <c r="L43" s="39"/>
      <c r="M43" s="39"/>
      <c r="N43" s="39"/>
      <c r="O43" s="39"/>
      <c r="P43" s="39"/>
      <c r="Q43" s="39"/>
      <c r="R43" s="39"/>
      <c r="S43" s="39"/>
      <c r="T43" s="39"/>
      <c r="U43" s="39"/>
      <c r="V43" s="39"/>
      <c r="W43" s="39"/>
      <c r="X43" s="39"/>
      <c r="Y43" s="39"/>
    </row>
    <row r="44" spans="1:25" ht="12.75" customHeight="1" x14ac:dyDescent="0.2">
      <c r="A44" s="90"/>
      <c r="B44" s="90"/>
      <c r="C44" s="39"/>
      <c r="D44" s="91"/>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90"/>
      <c r="B45" s="90"/>
      <c r="C45" s="39"/>
      <c r="D45" s="91"/>
      <c r="E45" s="39"/>
      <c r="F45" s="39"/>
      <c r="G45" s="39"/>
      <c r="H45" s="39"/>
      <c r="I45" s="39"/>
      <c r="J45" s="39"/>
      <c r="K45" s="39"/>
      <c r="L45" s="39"/>
      <c r="M45" s="39"/>
      <c r="N45" s="39"/>
      <c r="O45" s="39"/>
      <c r="P45" s="39"/>
      <c r="Q45" s="39"/>
      <c r="R45" s="39"/>
      <c r="S45" s="39"/>
      <c r="T45" s="39"/>
      <c r="U45" s="39"/>
      <c r="V45" s="39"/>
      <c r="W45" s="39"/>
      <c r="X45" s="39"/>
      <c r="Y45" s="39"/>
    </row>
    <row r="46" spans="1:25" ht="12.75" customHeight="1" x14ac:dyDescent="0.2">
      <c r="A46" s="90"/>
      <c r="B46" s="90"/>
      <c r="C46" s="39"/>
      <c r="D46" s="91"/>
      <c r="E46" s="39"/>
      <c r="F46" s="39"/>
      <c r="G46" s="39"/>
      <c r="H46" s="39"/>
      <c r="I46" s="39"/>
      <c r="J46" s="39"/>
      <c r="K46" s="39"/>
      <c r="L46" s="39"/>
      <c r="M46" s="39"/>
      <c r="N46" s="39"/>
      <c r="O46" s="39"/>
      <c r="P46" s="39"/>
      <c r="Q46" s="39"/>
      <c r="R46" s="39"/>
      <c r="S46" s="39"/>
      <c r="T46" s="39"/>
      <c r="U46" s="39"/>
      <c r="V46" s="39"/>
      <c r="W46" s="39"/>
      <c r="X46" s="39"/>
      <c r="Y46" s="39"/>
    </row>
    <row r="47" spans="1:25" ht="12.75" customHeight="1" x14ac:dyDescent="0.2">
      <c r="A47" s="90"/>
      <c r="B47" s="90"/>
      <c r="C47" s="39"/>
      <c r="D47" s="91"/>
      <c r="E47" s="39"/>
      <c r="F47" s="39"/>
      <c r="G47" s="39"/>
      <c r="H47" s="39"/>
      <c r="I47" s="39"/>
      <c r="J47" s="39"/>
      <c r="K47" s="39"/>
      <c r="L47" s="39"/>
      <c r="M47" s="39"/>
      <c r="N47" s="39"/>
      <c r="O47" s="39"/>
      <c r="P47" s="39"/>
      <c r="Q47" s="39"/>
      <c r="R47" s="39"/>
      <c r="S47" s="39"/>
      <c r="T47" s="39"/>
      <c r="U47" s="39"/>
      <c r="V47" s="39"/>
      <c r="W47" s="39"/>
      <c r="X47" s="39"/>
      <c r="Y47" s="39"/>
    </row>
    <row r="48" spans="1:25" ht="12.75" customHeight="1" x14ac:dyDescent="0.2">
      <c r="A48" s="90"/>
      <c r="B48" s="90"/>
      <c r="C48" s="39"/>
      <c r="D48" s="91"/>
      <c r="E48" s="39"/>
      <c r="F48" s="39"/>
      <c r="G48" s="39"/>
      <c r="H48" s="39"/>
      <c r="I48" s="39"/>
      <c r="J48" s="39"/>
      <c r="K48" s="39"/>
      <c r="L48" s="39"/>
      <c r="M48" s="39"/>
      <c r="N48" s="39"/>
      <c r="O48" s="39"/>
      <c r="P48" s="39"/>
      <c r="Q48" s="39"/>
      <c r="R48" s="39"/>
      <c r="S48" s="39"/>
      <c r="T48" s="39"/>
      <c r="U48" s="39"/>
      <c r="V48" s="39"/>
      <c r="W48" s="39"/>
      <c r="X48" s="39"/>
      <c r="Y48" s="39"/>
    </row>
    <row r="49" spans="1:25" ht="12.75" customHeight="1" x14ac:dyDescent="0.2">
      <c r="A49" s="90"/>
      <c r="B49" s="90"/>
      <c r="C49" s="39"/>
      <c r="D49" s="91"/>
      <c r="E49" s="39"/>
      <c r="F49" s="39"/>
      <c r="G49" s="39"/>
      <c r="H49" s="39"/>
      <c r="I49" s="39"/>
      <c r="J49" s="39"/>
      <c r="K49" s="39"/>
      <c r="L49" s="39"/>
      <c r="M49" s="39"/>
      <c r="N49" s="39"/>
      <c r="O49" s="39"/>
      <c r="P49" s="39"/>
      <c r="Q49" s="39"/>
      <c r="R49" s="39"/>
      <c r="S49" s="39"/>
      <c r="T49" s="39"/>
      <c r="U49" s="39"/>
      <c r="V49" s="39"/>
      <c r="W49" s="39"/>
      <c r="X49" s="39"/>
      <c r="Y49" s="39"/>
    </row>
    <row r="50" spans="1:25" ht="12.75" customHeight="1" x14ac:dyDescent="0.2">
      <c r="A50" s="90"/>
      <c r="B50" s="90"/>
      <c r="C50" s="39"/>
      <c r="D50" s="91"/>
      <c r="E50" s="39"/>
      <c r="F50" s="39"/>
      <c r="G50" s="39"/>
      <c r="H50" s="39"/>
      <c r="I50" s="39"/>
      <c r="J50" s="39"/>
      <c r="K50" s="39"/>
      <c r="L50" s="39"/>
      <c r="M50" s="39"/>
      <c r="N50" s="39"/>
      <c r="O50" s="39"/>
      <c r="P50" s="39"/>
      <c r="Q50" s="39"/>
      <c r="R50" s="39"/>
      <c r="S50" s="39"/>
      <c r="T50" s="39"/>
      <c r="U50" s="39"/>
      <c r="V50" s="39"/>
      <c r="W50" s="39"/>
      <c r="X50" s="39"/>
      <c r="Y50" s="39"/>
    </row>
    <row r="51" spans="1:25" ht="12.75" customHeight="1" x14ac:dyDescent="0.2">
      <c r="A51" s="90"/>
      <c r="B51" s="90"/>
      <c r="C51" s="39"/>
      <c r="D51" s="91"/>
      <c r="E51" s="39"/>
      <c r="F51" s="39"/>
      <c r="G51" s="39"/>
      <c r="H51" s="39"/>
      <c r="I51" s="39"/>
      <c r="J51" s="39"/>
      <c r="K51" s="39"/>
      <c r="L51" s="39"/>
      <c r="M51" s="39"/>
      <c r="N51" s="39"/>
      <c r="O51" s="39"/>
      <c r="P51" s="39"/>
      <c r="Q51" s="39"/>
      <c r="R51" s="39"/>
      <c r="S51" s="39"/>
      <c r="T51" s="39"/>
      <c r="U51" s="39"/>
      <c r="V51" s="39"/>
      <c r="W51" s="39"/>
      <c r="X51" s="39"/>
      <c r="Y51" s="39"/>
    </row>
    <row r="52" spans="1:25" ht="12.75" customHeight="1" x14ac:dyDescent="0.2">
      <c r="A52" s="90"/>
      <c r="B52" s="90"/>
      <c r="C52" s="39"/>
      <c r="D52" s="91"/>
      <c r="E52" s="39"/>
      <c r="F52" s="39"/>
      <c r="G52" s="39"/>
      <c r="H52" s="39"/>
      <c r="I52" s="39"/>
      <c r="J52" s="39"/>
      <c r="K52" s="39"/>
      <c r="L52" s="39"/>
      <c r="M52" s="39"/>
      <c r="N52" s="39"/>
      <c r="O52" s="39"/>
      <c r="P52" s="39"/>
      <c r="Q52" s="39"/>
      <c r="R52" s="39"/>
      <c r="S52" s="39"/>
      <c r="T52" s="39"/>
      <c r="U52" s="39"/>
      <c r="V52" s="39"/>
      <c r="W52" s="39"/>
      <c r="X52" s="39"/>
      <c r="Y52" s="39"/>
    </row>
    <row r="53" spans="1:25" ht="12.75" customHeight="1" x14ac:dyDescent="0.2">
      <c r="A53" s="90"/>
      <c r="B53" s="90"/>
      <c r="C53" s="39"/>
      <c r="D53" s="91"/>
      <c r="E53" s="39"/>
      <c r="F53" s="39"/>
      <c r="G53" s="39"/>
      <c r="H53" s="39"/>
      <c r="I53" s="39"/>
      <c r="J53" s="39"/>
      <c r="K53" s="39"/>
      <c r="L53" s="39"/>
      <c r="M53" s="39"/>
      <c r="N53" s="39"/>
      <c r="O53" s="39"/>
      <c r="P53" s="39"/>
      <c r="Q53" s="39"/>
      <c r="R53" s="39"/>
      <c r="S53" s="39"/>
      <c r="T53" s="39"/>
      <c r="U53" s="39"/>
      <c r="V53" s="39"/>
      <c r="W53" s="39"/>
      <c r="X53" s="39"/>
      <c r="Y53" s="39"/>
    </row>
    <row r="54" spans="1:25" ht="12.75" customHeight="1" x14ac:dyDescent="0.2">
      <c r="A54" s="90"/>
      <c r="B54" s="90"/>
      <c r="C54" s="39"/>
      <c r="D54" s="91"/>
      <c r="E54" s="39"/>
      <c r="F54" s="39"/>
      <c r="G54" s="39"/>
      <c r="H54" s="39"/>
      <c r="I54" s="39"/>
      <c r="J54" s="39"/>
      <c r="K54" s="39"/>
      <c r="L54" s="39"/>
      <c r="M54" s="39"/>
      <c r="N54" s="39"/>
      <c r="O54" s="39"/>
      <c r="P54" s="39"/>
      <c r="Q54" s="39"/>
      <c r="R54" s="39"/>
      <c r="S54" s="39"/>
      <c r="T54" s="39"/>
      <c r="U54" s="39"/>
      <c r="V54" s="39"/>
      <c r="W54" s="39"/>
      <c r="X54" s="39"/>
      <c r="Y54" s="39"/>
    </row>
    <row r="55" spans="1:25" ht="12.75" customHeight="1" x14ac:dyDescent="0.2">
      <c r="A55" s="90"/>
      <c r="B55" s="90"/>
      <c r="C55" s="39"/>
      <c r="D55" s="91"/>
      <c r="E55" s="39"/>
      <c r="F55" s="39"/>
      <c r="G55" s="39"/>
      <c r="H55" s="39"/>
      <c r="I55" s="39"/>
      <c r="J55" s="39"/>
      <c r="K55" s="39"/>
      <c r="L55" s="39"/>
      <c r="M55" s="39"/>
      <c r="N55" s="39"/>
      <c r="O55" s="39"/>
      <c r="P55" s="39"/>
      <c r="Q55" s="39"/>
      <c r="R55" s="39"/>
      <c r="S55" s="39"/>
      <c r="T55" s="39"/>
      <c r="U55" s="39"/>
      <c r="V55" s="39"/>
      <c r="W55" s="39"/>
      <c r="X55" s="39"/>
      <c r="Y55" s="39"/>
    </row>
    <row r="56" spans="1:25" ht="12.75" customHeight="1" x14ac:dyDescent="0.2">
      <c r="A56" s="90"/>
      <c r="B56" s="90"/>
      <c r="C56" s="39"/>
      <c r="D56" s="91"/>
      <c r="E56" s="39"/>
      <c r="F56" s="39"/>
      <c r="G56" s="39"/>
      <c r="H56" s="39"/>
      <c r="I56" s="39"/>
      <c r="J56" s="39"/>
      <c r="K56" s="39"/>
      <c r="L56" s="39"/>
      <c r="M56" s="39"/>
      <c r="N56" s="39"/>
      <c r="O56" s="39"/>
      <c r="P56" s="39"/>
      <c r="Q56" s="39"/>
      <c r="R56" s="39"/>
      <c r="S56" s="39"/>
      <c r="T56" s="39"/>
      <c r="U56" s="39"/>
      <c r="V56" s="39"/>
      <c r="W56" s="39"/>
      <c r="X56" s="39"/>
      <c r="Y56" s="39"/>
    </row>
    <row r="57" spans="1:25" ht="12.75" customHeight="1" x14ac:dyDescent="0.2">
      <c r="A57" s="90"/>
      <c r="B57" s="90"/>
      <c r="C57" s="39"/>
      <c r="D57" s="91"/>
      <c r="E57" s="39"/>
      <c r="F57" s="39"/>
      <c r="G57" s="39"/>
      <c r="H57" s="39"/>
      <c r="I57" s="39"/>
      <c r="J57" s="39"/>
      <c r="K57" s="39"/>
      <c r="L57" s="39"/>
      <c r="M57" s="39"/>
      <c r="N57" s="39"/>
      <c r="O57" s="39"/>
      <c r="P57" s="39"/>
      <c r="Q57" s="39"/>
      <c r="R57" s="39"/>
      <c r="S57" s="39"/>
      <c r="T57" s="39"/>
      <c r="U57" s="39"/>
      <c r="V57" s="39"/>
      <c r="W57" s="39"/>
      <c r="X57" s="39"/>
      <c r="Y57" s="39"/>
    </row>
    <row r="58" spans="1:25" ht="12.75" customHeight="1" x14ac:dyDescent="0.2">
      <c r="A58" s="90"/>
      <c r="B58" s="90"/>
      <c r="C58" s="39"/>
      <c r="D58" s="91"/>
      <c r="E58" s="39"/>
      <c r="F58" s="39"/>
      <c r="G58" s="39"/>
      <c r="H58" s="39"/>
      <c r="I58" s="39"/>
      <c r="J58" s="39"/>
      <c r="K58" s="39"/>
      <c r="L58" s="39"/>
      <c r="M58" s="39"/>
      <c r="N58" s="39"/>
      <c r="O58" s="39"/>
      <c r="P58" s="39"/>
      <c r="Q58" s="39"/>
      <c r="R58" s="39"/>
      <c r="S58" s="39"/>
      <c r="T58" s="39"/>
      <c r="U58" s="39"/>
      <c r="V58" s="39"/>
      <c r="W58" s="39"/>
      <c r="X58" s="39"/>
      <c r="Y58" s="39"/>
    </row>
    <row r="59" spans="1:25" ht="12.75" customHeight="1" x14ac:dyDescent="0.2">
      <c r="A59" s="90"/>
      <c r="B59" s="90"/>
      <c r="C59" s="39"/>
      <c r="D59" s="91"/>
      <c r="E59" s="39"/>
      <c r="F59" s="39"/>
      <c r="G59" s="39"/>
      <c r="H59" s="39"/>
      <c r="I59" s="39"/>
      <c r="J59" s="39"/>
      <c r="K59" s="39"/>
      <c r="L59" s="39"/>
      <c r="M59" s="39"/>
      <c r="N59" s="39"/>
      <c r="O59" s="39"/>
      <c r="P59" s="39"/>
      <c r="Q59" s="39"/>
      <c r="R59" s="39"/>
      <c r="S59" s="39"/>
      <c r="T59" s="39"/>
      <c r="U59" s="39"/>
      <c r="V59" s="39"/>
      <c r="W59" s="39"/>
      <c r="X59" s="39"/>
      <c r="Y59" s="39"/>
    </row>
    <row r="60" spans="1:25" ht="12.75" customHeight="1" x14ac:dyDescent="0.2">
      <c r="A60" s="90"/>
      <c r="B60" s="90"/>
      <c r="C60" s="39"/>
      <c r="D60" s="91"/>
      <c r="E60" s="39"/>
      <c r="F60" s="39"/>
      <c r="G60" s="39"/>
      <c r="H60" s="39"/>
      <c r="I60" s="39"/>
      <c r="J60" s="39"/>
      <c r="K60" s="39"/>
      <c r="L60" s="39"/>
      <c r="M60" s="39"/>
      <c r="N60" s="39"/>
      <c r="O60" s="39"/>
      <c r="P60" s="39"/>
      <c r="Q60" s="39"/>
      <c r="R60" s="39"/>
      <c r="S60" s="39"/>
      <c r="T60" s="39"/>
      <c r="U60" s="39"/>
      <c r="V60" s="39"/>
      <c r="W60" s="39"/>
      <c r="X60" s="39"/>
      <c r="Y60" s="39"/>
    </row>
    <row r="61" spans="1:25" ht="12.75" customHeight="1" x14ac:dyDescent="0.2">
      <c r="A61" s="90"/>
      <c r="B61" s="90"/>
      <c r="C61" s="39"/>
      <c r="D61" s="91"/>
      <c r="E61" s="39"/>
      <c r="F61" s="39"/>
      <c r="G61" s="39"/>
      <c r="H61" s="39"/>
      <c r="I61" s="39"/>
      <c r="J61" s="39"/>
      <c r="K61" s="39"/>
      <c r="L61" s="39"/>
      <c r="M61" s="39"/>
      <c r="N61" s="39"/>
      <c r="O61" s="39"/>
      <c r="P61" s="39"/>
      <c r="Q61" s="39"/>
      <c r="R61" s="39"/>
      <c r="S61" s="39"/>
      <c r="T61" s="39"/>
      <c r="U61" s="39"/>
      <c r="V61" s="39"/>
      <c r="W61" s="39"/>
      <c r="X61" s="39"/>
      <c r="Y61" s="39"/>
    </row>
    <row r="62" spans="1:25" ht="12.75" customHeight="1" x14ac:dyDescent="0.2">
      <c r="A62" s="90"/>
      <c r="B62" s="90"/>
      <c r="C62" s="39"/>
      <c r="D62" s="91"/>
      <c r="E62" s="39"/>
      <c r="F62" s="39"/>
      <c r="G62" s="39"/>
      <c r="H62" s="39"/>
      <c r="I62" s="39"/>
      <c r="J62" s="39"/>
      <c r="K62" s="39"/>
      <c r="L62" s="39"/>
      <c r="M62" s="39"/>
      <c r="N62" s="39"/>
      <c r="O62" s="39"/>
      <c r="P62" s="39"/>
      <c r="Q62" s="39"/>
      <c r="R62" s="39"/>
      <c r="S62" s="39"/>
      <c r="T62" s="39"/>
      <c r="U62" s="39"/>
      <c r="V62" s="39"/>
      <c r="W62" s="39"/>
      <c r="X62" s="39"/>
      <c r="Y62" s="39"/>
    </row>
    <row r="63" spans="1:25" ht="12.75" customHeight="1" x14ac:dyDescent="0.2">
      <c r="A63" s="90"/>
      <c r="B63" s="90"/>
      <c r="C63" s="39"/>
      <c r="D63" s="91"/>
      <c r="E63" s="39"/>
      <c r="F63" s="39"/>
      <c r="G63" s="39"/>
      <c r="H63" s="39"/>
      <c r="I63" s="39"/>
      <c r="J63" s="39"/>
      <c r="K63" s="39"/>
      <c r="L63" s="39"/>
      <c r="M63" s="39"/>
      <c r="N63" s="39"/>
      <c r="O63" s="39"/>
      <c r="P63" s="39"/>
      <c r="Q63" s="39"/>
      <c r="R63" s="39"/>
      <c r="S63" s="39"/>
      <c r="T63" s="39"/>
      <c r="U63" s="39"/>
      <c r="V63" s="39"/>
      <c r="W63" s="39"/>
      <c r="X63" s="39"/>
      <c r="Y63" s="39"/>
    </row>
    <row r="64" spans="1:25" ht="12.75" customHeight="1" x14ac:dyDescent="0.2">
      <c r="A64" s="90"/>
      <c r="B64" s="90"/>
      <c r="C64" s="39"/>
      <c r="D64" s="91"/>
      <c r="E64" s="39"/>
      <c r="F64" s="39"/>
      <c r="G64" s="39"/>
      <c r="H64" s="39"/>
      <c r="I64" s="39"/>
      <c r="J64" s="39"/>
      <c r="K64" s="39"/>
      <c r="L64" s="39"/>
      <c r="M64" s="39"/>
      <c r="N64" s="39"/>
      <c r="O64" s="39"/>
      <c r="P64" s="39"/>
      <c r="Q64" s="39"/>
      <c r="R64" s="39"/>
      <c r="S64" s="39"/>
      <c r="T64" s="39"/>
      <c r="U64" s="39"/>
      <c r="V64" s="39"/>
      <c r="W64" s="39"/>
      <c r="X64" s="39"/>
      <c r="Y64" s="39"/>
    </row>
    <row r="65" spans="1:25" ht="12.75" customHeight="1" x14ac:dyDescent="0.2">
      <c r="A65" s="90"/>
      <c r="B65" s="90"/>
      <c r="C65" s="39"/>
      <c r="D65" s="91"/>
      <c r="E65" s="39"/>
      <c r="F65" s="39"/>
      <c r="G65" s="39"/>
      <c r="H65" s="39"/>
      <c r="I65" s="39"/>
      <c r="J65" s="39"/>
      <c r="K65" s="39"/>
      <c r="L65" s="39"/>
      <c r="M65" s="39"/>
      <c r="N65" s="39"/>
      <c r="O65" s="39"/>
      <c r="P65" s="39"/>
      <c r="Q65" s="39"/>
      <c r="R65" s="39"/>
      <c r="S65" s="39"/>
      <c r="T65" s="39"/>
      <c r="U65" s="39"/>
      <c r="V65" s="39"/>
      <c r="W65" s="39"/>
      <c r="X65" s="39"/>
      <c r="Y65" s="39"/>
    </row>
    <row r="66" spans="1:25" ht="12.75" customHeight="1" x14ac:dyDescent="0.2">
      <c r="A66" s="90"/>
      <c r="B66" s="90"/>
      <c r="C66" s="39"/>
      <c r="D66" s="91"/>
      <c r="E66" s="39"/>
      <c r="F66" s="39"/>
      <c r="G66" s="39"/>
      <c r="H66" s="39"/>
      <c r="I66" s="39"/>
      <c r="J66" s="39"/>
      <c r="K66" s="39"/>
      <c r="L66" s="39"/>
      <c r="M66" s="39"/>
      <c r="N66" s="39"/>
      <c r="O66" s="39"/>
      <c r="P66" s="39"/>
      <c r="Q66" s="39"/>
      <c r="R66" s="39"/>
      <c r="S66" s="39"/>
      <c r="T66" s="39"/>
      <c r="U66" s="39"/>
      <c r="V66" s="39"/>
      <c r="W66" s="39"/>
      <c r="X66" s="39"/>
      <c r="Y66" s="39"/>
    </row>
    <row r="67" spans="1:25" ht="12.75" customHeight="1" x14ac:dyDescent="0.2">
      <c r="A67" s="90"/>
      <c r="B67" s="90"/>
      <c r="C67" s="39"/>
      <c r="D67" s="91"/>
      <c r="E67" s="39"/>
      <c r="F67" s="39"/>
      <c r="G67" s="39"/>
      <c r="H67" s="39"/>
      <c r="I67" s="39"/>
      <c r="J67" s="39"/>
      <c r="K67" s="39"/>
      <c r="L67" s="39"/>
      <c r="M67" s="39"/>
      <c r="N67" s="39"/>
      <c r="O67" s="39"/>
      <c r="P67" s="39"/>
      <c r="Q67" s="39"/>
      <c r="R67" s="39"/>
      <c r="S67" s="39"/>
      <c r="T67" s="39"/>
      <c r="U67" s="39"/>
      <c r="V67" s="39"/>
      <c r="W67" s="39"/>
      <c r="X67" s="39"/>
      <c r="Y67" s="39"/>
    </row>
    <row r="68" spans="1:25" ht="12.75" customHeight="1" x14ac:dyDescent="0.2">
      <c r="A68" s="90"/>
      <c r="B68" s="90"/>
      <c r="C68" s="39"/>
      <c r="D68" s="91"/>
      <c r="E68" s="39"/>
      <c r="F68" s="39"/>
      <c r="G68" s="39"/>
      <c r="H68" s="39"/>
      <c r="I68" s="39"/>
      <c r="J68" s="39"/>
      <c r="K68" s="39"/>
      <c r="L68" s="39"/>
      <c r="M68" s="39"/>
      <c r="N68" s="39"/>
      <c r="O68" s="39"/>
      <c r="P68" s="39"/>
      <c r="Q68" s="39"/>
      <c r="R68" s="39"/>
      <c r="S68" s="39"/>
      <c r="T68" s="39"/>
      <c r="U68" s="39"/>
      <c r="V68" s="39"/>
      <c r="W68" s="39"/>
      <c r="X68" s="39"/>
      <c r="Y68" s="39"/>
    </row>
    <row r="69" spans="1:25" ht="12.75" customHeight="1" x14ac:dyDescent="0.2">
      <c r="A69" s="90"/>
      <c r="B69" s="90"/>
      <c r="C69" s="39"/>
      <c r="D69" s="91"/>
      <c r="E69" s="39"/>
      <c r="F69" s="39"/>
      <c r="G69" s="39"/>
      <c r="H69" s="39"/>
      <c r="I69" s="39"/>
      <c r="J69" s="39"/>
      <c r="K69" s="39"/>
      <c r="L69" s="39"/>
      <c r="M69" s="39"/>
      <c r="N69" s="39"/>
      <c r="O69" s="39"/>
      <c r="P69" s="39"/>
      <c r="Q69" s="39"/>
      <c r="R69" s="39"/>
      <c r="S69" s="39"/>
      <c r="T69" s="39"/>
      <c r="U69" s="39"/>
      <c r="V69" s="39"/>
      <c r="W69" s="39"/>
      <c r="X69" s="39"/>
      <c r="Y69" s="39"/>
    </row>
    <row r="70" spans="1:25" ht="12.75" customHeight="1" x14ac:dyDescent="0.2">
      <c r="A70" s="90"/>
      <c r="B70" s="90"/>
      <c r="C70" s="39"/>
      <c r="D70" s="91"/>
      <c r="E70" s="39"/>
      <c r="F70" s="39"/>
      <c r="G70" s="39"/>
      <c r="H70" s="39"/>
      <c r="I70" s="39"/>
      <c r="J70" s="39"/>
      <c r="K70" s="39"/>
      <c r="L70" s="39"/>
      <c r="M70" s="39"/>
      <c r="N70" s="39"/>
      <c r="O70" s="39"/>
      <c r="P70" s="39"/>
      <c r="Q70" s="39"/>
      <c r="R70" s="39"/>
      <c r="S70" s="39"/>
      <c r="T70" s="39"/>
      <c r="U70" s="39"/>
      <c r="V70" s="39"/>
      <c r="W70" s="39"/>
      <c r="X70" s="39"/>
      <c r="Y70" s="39"/>
    </row>
    <row r="71" spans="1:25" ht="12.75" customHeight="1" x14ac:dyDescent="0.2">
      <c r="A71" s="90"/>
      <c r="B71" s="90"/>
      <c r="C71" s="39"/>
      <c r="D71" s="91"/>
      <c r="E71" s="39"/>
      <c r="F71" s="39"/>
      <c r="G71" s="39"/>
      <c r="H71" s="39"/>
      <c r="I71" s="39"/>
      <c r="J71" s="39"/>
      <c r="K71" s="39"/>
      <c r="L71" s="39"/>
      <c r="M71" s="39"/>
      <c r="N71" s="39"/>
      <c r="O71" s="39"/>
      <c r="P71" s="39"/>
      <c r="Q71" s="39"/>
      <c r="R71" s="39"/>
      <c r="S71" s="39"/>
      <c r="T71" s="39"/>
      <c r="U71" s="39"/>
      <c r="V71" s="39"/>
      <c r="W71" s="39"/>
      <c r="X71" s="39"/>
      <c r="Y71" s="39"/>
    </row>
    <row r="72" spans="1:25" ht="12.75" customHeight="1" x14ac:dyDescent="0.2">
      <c r="A72" s="90"/>
      <c r="B72" s="90"/>
      <c r="C72" s="39"/>
      <c r="D72" s="91"/>
      <c r="E72" s="39"/>
      <c r="F72" s="39"/>
      <c r="G72" s="39"/>
      <c r="H72" s="39"/>
      <c r="I72" s="39"/>
      <c r="J72" s="39"/>
      <c r="K72" s="39"/>
      <c r="L72" s="39"/>
      <c r="M72" s="39"/>
      <c r="N72" s="39"/>
      <c r="O72" s="39"/>
      <c r="P72" s="39"/>
      <c r="Q72" s="39"/>
      <c r="R72" s="39"/>
      <c r="S72" s="39"/>
      <c r="T72" s="39"/>
      <c r="U72" s="39"/>
      <c r="V72" s="39"/>
      <c r="W72" s="39"/>
      <c r="X72" s="39"/>
      <c r="Y72" s="39"/>
    </row>
    <row r="73" spans="1:25" ht="12.75" customHeight="1" x14ac:dyDescent="0.2">
      <c r="A73" s="90"/>
      <c r="B73" s="90"/>
      <c r="C73" s="39"/>
      <c r="D73" s="91"/>
      <c r="E73" s="39"/>
      <c r="F73" s="39"/>
      <c r="G73" s="39"/>
      <c r="H73" s="39"/>
      <c r="I73" s="39"/>
      <c r="J73" s="39"/>
      <c r="K73" s="39"/>
      <c r="L73" s="39"/>
      <c r="M73" s="39"/>
      <c r="N73" s="39"/>
      <c r="O73" s="39"/>
      <c r="P73" s="39"/>
      <c r="Q73" s="39"/>
      <c r="R73" s="39"/>
      <c r="S73" s="39"/>
      <c r="T73" s="39"/>
      <c r="U73" s="39"/>
      <c r="V73" s="39"/>
      <c r="W73" s="39"/>
      <c r="X73" s="39"/>
      <c r="Y73" s="39"/>
    </row>
    <row r="74" spans="1:25" ht="12.75" customHeight="1" x14ac:dyDescent="0.2">
      <c r="A74" s="90"/>
      <c r="B74" s="90"/>
      <c r="C74" s="39"/>
      <c r="D74" s="91"/>
      <c r="E74" s="39"/>
      <c r="F74" s="39"/>
      <c r="G74" s="39"/>
      <c r="H74" s="39"/>
      <c r="I74" s="39"/>
      <c r="J74" s="39"/>
      <c r="K74" s="39"/>
      <c r="L74" s="39"/>
      <c r="M74" s="39"/>
      <c r="N74" s="39"/>
      <c r="O74" s="39"/>
      <c r="P74" s="39"/>
      <c r="Q74" s="39"/>
      <c r="R74" s="39"/>
      <c r="S74" s="39"/>
      <c r="T74" s="39"/>
      <c r="U74" s="39"/>
      <c r="V74" s="39"/>
      <c r="W74" s="39"/>
      <c r="X74" s="39"/>
      <c r="Y74" s="39"/>
    </row>
    <row r="75" spans="1:25" ht="12.75" customHeight="1" x14ac:dyDescent="0.2">
      <c r="A75" s="90"/>
      <c r="B75" s="90"/>
      <c r="C75" s="39"/>
      <c r="D75" s="91"/>
      <c r="E75" s="39"/>
      <c r="F75" s="39"/>
      <c r="G75" s="39"/>
      <c r="H75" s="39"/>
      <c r="I75" s="39"/>
      <c r="J75" s="39"/>
      <c r="K75" s="39"/>
      <c r="L75" s="39"/>
      <c r="M75" s="39"/>
      <c r="N75" s="39"/>
      <c r="O75" s="39"/>
      <c r="P75" s="39"/>
      <c r="Q75" s="39"/>
      <c r="R75" s="39"/>
      <c r="S75" s="39"/>
      <c r="T75" s="39"/>
      <c r="U75" s="39"/>
      <c r="V75" s="39"/>
      <c r="W75" s="39"/>
      <c r="X75" s="39"/>
      <c r="Y75" s="39"/>
    </row>
    <row r="76" spans="1:25" ht="12.75" customHeight="1" x14ac:dyDescent="0.2">
      <c r="A76" s="90"/>
      <c r="B76" s="90"/>
      <c r="C76" s="39"/>
      <c r="D76" s="91"/>
      <c r="E76" s="39"/>
      <c r="F76" s="39"/>
      <c r="G76" s="39"/>
      <c r="H76" s="39"/>
      <c r="I76" s="39"/>
      <c r="J76" s="39"/>
      <c r="K76" s="39"/>
      <c r="L76" s="39"/>
      <c r="M76" s="39"/>
      <c r="N76" s="39"/>
      <c r="O76" s="39"/>
      <c r="P76" s="39"/>
      <c r="Q76" s="39"/>
      <c r="R76" s="39"/>
      <c r="S76" s="39"/>
      <c r="T76" s="39"/>
      <c r="U76" s="39"/>
      <c r="V76" s="39"/>
      <c r="W76" s="39"/>
      <c r="X76" s="39"/>
      <c r="Y76" s="39"/>
    </row>
    <row r="77" spans="1:25" ht="12.75" customHeight="1" x14ac:dyDescent="0.2">
      <c r="A77" s="90"/>
      <c r="B77" s="90"/>
      <c r="C77" s="39"/>
      <c r="D77" s="91"/>
      <c r="E77" s="39"/>
      <c r="F77" s="39"/>
      <c r="G77" s="39"/>
      <c r="H77" s="39"/>
      <c r="I77" s="39"/>
      <c r="J77" s="39"/>
      <c r="K77" s="39"/>
      <c r="L77" s="39"/>
      <c r="M77" s="39"/>
      <c r="N77" s="39"/>
      <c r="O77" s="39"/>
      <c r="P77" s="39"/>
      <c r="Q77" s="39"/>
      <c r="R77" s="39"/>
      <c r="S77" s="39"/>
      <c r="T77" s="39"/>
      <c r="U77" s="39"/>
      <c r="V77" s="39"/>
      <c r="W77" s="39"/>
      <c r="X77" s="39"/>
      <c r="Y77" s="39"/>
    </row>
    <row r="78" spans="1:25" ht="12.75" customHeight="1" x14ac:dyDescent="0.2">
      <c r="A78" s="90"/>
      <c r="B78" s="90"/>
      <c r="C78" s="39"/>
      <c r="D78" s="91"/>
      <c r="E78" s="39"/>
      <c r="F78" s="39"/>
      <c r="G78" s="39"/>
      <c r="H78" s="39"/>
      <c r="I78" s="39"/>
      <c r="J78" s="39"/>
      <c r="K78" s="39"/>
      <c r="L78" s="39"/>
      <c r="M78" s="39"/>
      <c r="N78" s="39"/>
      <c r="O78" s="39"/>
      <c r="P78" s="39"/>
      <c r="Q78" s="39"/>
      <c r="R78" s="39"/>
      <c r="S78" s="39"/>
      <c r="T78" s="39"/>
      <c r="U78" s="39"/>
      <c r="V78" s="39"/>
      <c r="W78" s="39"/>
      <c r="X78" s="39"/>
      <c r="Y78" s="39"/>
    </row>
    <row r="79" spans="1:25" ht="12.75" customHeight="1" x14ac:dyDescent="0.2">
      <c r="A79" s="90"/>
      <c r="B79" s="90"/>
      <c r="C79" s="39"/>
      <c r="D79" s="91"/>
      <c r="E79" s="39"/>
      <c r="F79" s="39"/>
      <c r="G79" s="39"/>
      <c r="H79" s="39"/>
      <c r="I79" s="39"/>
      <c r="J79" s="39"/>
      <c r="K79" s="39"/>
      <c r="L79" s="39"/>
      <c r="M79" s="39"/>
      <c r="N79" s="39"/>
      <c r="O79" s="39"/>
      <c r="P79" s="39"/>
      <c r="Q79" s="39"/>
      <c r="R79" s="39"/>
      <c r="S79" s="39"/>
      <c r="T79" s="39"/>
      <c r="U79" s="39"/>
      <c r="V79" s="39"/>
      <c r="W79" s="39"/>
      <c r="X79" s="39"/>
      <c r="Y79" s="39"/>
    </row>
    <row r="80" spans="1:25" ht="12.75" customHeight="1" x14ac:dyDescent="0.2">
      <c r="A80" s="90"/>
      <c r="B80" s="90"/>
      <c r="C80" s="39"/>
      <c r="D80" s="91"/>
      <c r="E80" s="39"/>
      <c r="F80" s="39"/>
      <c r="G80" s="39"/>
      <c r="H80" s="39"/>
      <c r="I80" s="39"/>
      <c r="J80" s="39"/>
      <c r="K80" s="39"/>
      <c r="L80" s="39"/>
      <c r="M80" s="39"/>
      <c r="N80" s="39"/>
      <c r="O80" s="39"/>
      <c r="P80" s="39"/>
      <c r="Q80" s="39"/>
      <c r="R80" s="39"/>
      <c r="S80" s="39"/>
      <c r="T80" s="39"/>
      <c r="U80" s="39"/>
      <c r="V80" s="39"/>
      <c r="W80" s="39"/>
      <c r="X80" s="39"/>
      <c r="Y80" s="39"/>
    </row>
    <row r="81" spans="1:25" ht="12.75" customHeight="1" x14ac:dyDescent="0.2">
      <c r="A81" s="90"/>
      <c r="B81" s="90"/>
      <c r="C81" s="39"/>
      <c r="D81" s="91"/>
      <c r="E81" s="39"/>
      <c r="F81" s="39"/>
      <c r="G81" s="39"/>
      <c r="H81" s="39"/>
      <c r="I81" s="39"/>
      <c r="J81" s="39"/>
      <c r="K81" s="39"/>
      <c r="L81" s="39"/>
      <c r="M81" s="39"/>
      <c r="N81" s="39"/>
      <c r="O81" s="39"/>
      <c r="P81" s="39"/>
      <c r="Q81" s="39"/>
      <c r="R81" s="39"/>
      <c r="S81" s="39"/>
      <c r="T81" s="39"/>
      <c r="U81" s="39"/>
      <c r="V81" s="39"/>
      <c r="W81" s="39"/>
      <c r="X81" s="39"/>
      <c r="Y81" s="39"/>
    </row>
    <row r="82" spans="1:25" ht="12.75" customHeight="1" x14ac:dyDescent="0.2">
      <c r="A82" s="90"/>
      <c r="B82" s="90"/>
      <c r="C82" s="39"/>
      <c r="D82" s="91"/>
      <c r="E82" s="39"/>
      <c r="F82" s="39"/>
      <c r="G82" s="39"/>
      <c r="H82" s="39"/>
      <c r="I82" s="39"/>
      <c r="J82" s="39"/>
      <c r="K82" s="39"/>
      <c r="L82" s="39"/>
      <c r="M82" s="39"/>
      <c r="N82" s="39"/>
      <c r="O82" s="39"/>
      <c r="P82" s="39"/>
      <c r="Q82" s="39"/>
      <c r="R82" s="39"/>
      <c r="S82" s="39"/>
      <c r="T82" s="39"/>
      <c r="U82" s="39"/>
      <c r="V82" s="39"/>
      <c r="W82" s="39"/>
      <c r="X82" s="39"/>
      <c r="Y82" s="39"/>
    </row>
    <row r="83" spans="1:25" ht="12.75" customHeight="1" x14ac:dyDescent="0.2">
      <c r="A83" s="90"/>
      <c r="B83" s="90"/>
      <c r="C83" s="39"/>
      <c r="D83" s="91"/>
      <c r="E83" s="39"/>
      <c r="F83" s="39"/>
      <c r="G83" s="39"/>
      <c r="H83" s="39"/>
      <c r="I83" s="39"/>
      <c r="J83" s="39"/>
      <c r="K83" s="39"/>
      <c r="L83" s="39"/>
      <c r="M83" s="39"/>
      <c r="N83" s="39"/>
      <c r="O83" s="39"/>
      <c r="P83" s="39"/>
      <c r="Q83" s="39"/>
      <c r="R83" s="39"/>
      <c r="S83" s="39"/>
      <c r="T83" s="39"/>
      <c r="U83" s="39"/>
      <c r="V83" s="39"/>
      <c r="W83" s="39"/>
      <c r="X83" s="39"/>
      <c r="Y83" s="39"/>
    </row>
    <row r="84" spans="1:25" ht="12.75" customHeight="1" x14ac:dyDescent="0.2">
      <c r="A84" s="90"/>
      <c r="B84" s="90"/>
      <c r="C84" s="39"/>
      <c r="D84" s="91"/>
      <c r="E84" s="39"/>
      <c r="F84" s="39"/>
      <c r="G84" s="39"/>
      <c r="H84" s="39"/>
      <c r="I84" s="39"/>
      <c r="J84" s="39"/>
      <c r="K84" s="39"/>
      <c r="L84" s="39"/>
      <c r="M84" s="39"/>
      <c r="N84" s="39"/>
      <c r="O84" s="39"/>
      <c r="P84" s="39"/>
      <c r="Q84" s="39"/>
      <c r="R84" s="39"/>
      <c r="S84" s="39"/>
      <c r="T84" s="39"/>
      <c r="U84" s="39"/>
      <c r="V84" s="39"/>
      <c r="W84" s="39"/>
      <c r="X84" s="39"/>
      <c r="Y84" s="39"/>
    </row>
    <row r="85" spans="1:25" ht="12.75" customHeight="1" x14ac:dyDescent="0.2">
      <c r="A85" s="90"/>
      <c r="B85" s="90"/>
      <c r="C85" s="39"/>
      <c r="D85" s="91"/>
      <c r="E85" s="39"/>
      <c r="F85" s="39"/>
      <c r="G85" s="39"/>
      <c r="H85" s="39"/>
      <c r="I85" s="39"/>
      <c r="J85" s="39"/>
      <c r="K85" s="39"/>
      <c r="L85" s="39"/>
      <c r="M85" s="39"/>
      <c r="N85" s="39"/>
      <c r="O85" s="39"/>
      <c r="P85" s="39"/>
      <c r="Q85" s="39"/>
      <c r="R85" s="39"/>
      <c r="S85" s="39"/>
      <c r="T85" s="39"/>
      <c r="U85" s="39"/>
      <c r="V85" s="39"/>
      <c r="W85" s="39"/>
      <c r="X85" s="39"/>
      <c r="Y85" s="39"/>
    </row>
    <row r="86" spans="1:25" ht="12.75" customHeight="1" x14ac:dyDescent="0.2">
      <c r="A86" s="90"/>
      <c r="B86" s="90"/>
      <c r="C86" s="39"/>
      <c r="D86" s="91"/>
      <c r="E86" s="39"/>
      <c r="F86" s="39"/>
      <c r="G86" s="39"/>
      <c r="H86" s="39"/>
      <c r="I86" s="39"/>
      <c r="J86" s="39"/>
      <c r="K86" s="39"/>
      <c r="L86" s="39"/>
      <c r="M86" s="39"/>
      <c r="N86" s="39"/>
      <c r="O86" s="39"/>
      <c r="P86" s="39"/>
      <c r="Q86" s="39"/>
      <c r="R86" s="39"/>
      <c r="S86" s="39"/>
      <c r="T86" s="39"/>
      <c r="U86" s="39"/>
      <c r="V86" s="39"/>
      <c r="W86" s="39"/>
      <c r="X86" s="39"/>
      <c r="Y86" s="39"/>
    </row>
    <row r="87" spans="1:25" ht="12.75" customHeight="1" x14ac:dyDescent="0.2">
      <c r="A87" s="90"/>
      <c r="B87" s="90"/>
      <c r="C87" s="39"/>
      <c r="D87" s="91"/>
      <c r="E87" s="39"/>
      <c r="F87" s="39"/>
      <c r="G87" s="39"/>
      <c r="H87" s="39"/>
      <c r="I87" s="39"/>
      <c r="J87" s="39"/>
      <c r="K87" s="39"/>
      <c r="L87" s="39"/>
      <c r="M87" s="39"/>
      <c r="N87" s="39"/>
      <c r="O87" s="39"/>
      <c r="P87" s="39"/>
      <c r="Q87" s="39"/>
      <c r="R87" s="39"/>
      <c r="S87" s="39"/>
      <c r="T87" s="39"/>
      <c r="U87" s="39"/>
      <c r="V87" s="39"/>
      <c r="W87" s="39"/>
      <c r="X87" s="39"/>
      <c r="Y87" s="39"/>
    </row>
    <row r="88" spans="1:25" ht="12.75" customHeight="1" x14ac:dyDescent="0.2">
      <c r="A88" s="90"/>
      <c r="B88" s="90"/>
      <c r="C88" s="39"/>
      <c r="D88" s="91"/>
      <c r="E88" s="39"/>
      <c r="F88" s="39"/>
      <c r="G88" s="39"/>
      <c r="H88" s="39"/>
      <c r="I88" s="39"/>
      <c r="J88" s="39"/>
      <c r="K88" s="39"/>
      <c r="L88" s="39"/>
      <c r="M88" s="39"/>
      <c r="N88" s="39"/>
      <c r="O88" s="39"/>
      <c r="P88" s="39"/>
      <c r="Q88" s="39"/>
      <c r="R88" s="39"/>
      <c r="S88" s="39"/>
      <c r="T88" s="39"/>
      <c r="U88" s="39"/>
      <c r="V88" s="39"/>
      <c r="W88" s="39"/>
      <c r="X88" s="39"/>
      <c r="Y88" s="39"/>
    </row>
    <row r="89" spans="1:25" ht="12.75" customHeight="1" x14ac:dyDescent="0.2">
      <c r="A89" s="90"/>
      <c r="B89" s="90"/>
      <c r="C89" s="39"/>
      <c r="D89" s="91"/>
      <c r="E89" s="39"/>
      <c r="F89" s="39"/>
      <c r="G89" s="39"/>
      <c r="H89" s="39"/>
      <c r="I89" s="39"/>
      <c r="J89" s="39"/>
      <c r="K89" s="39"/>
      <c r="L89" s="39"/>
      <c r="M89" s="39"/>
      <c r="N89" s="39"/>
      <c r="O89" s="39"/>
      <c r="P89" s="39"/>
      <c r="Q89" s="39"/>
      <c r="R89" s="39"/>
      <c r="S89" s="39"/>
      <c r="T89" s="39"/>
      <c r="U89" s="39"/>
      <c r="V89" s="39"/>
      <c r="W89" s="39"/>
      <c r="X89" s="39"/>
      <c r="Y89" s="39"/>
    </row>
    <row r="90" spans="1:25" ht="12.75" customHeight="1" x14ac:dyDescent="0.2">
      <c r="A90" s="90"/>
      <c r="B90" s="90"/>
      <c r="C90" s="39"/>
      <c r="D90" s="91"/>
      <c r="E90" s="39"/>
      <c r="F90" s="39"/>
      <c r="G90" s="39"/>
      <c r="H90" s="39"/>
      <c r="I90" s="39"/>
      <c r="J90" s="39"/>
      <c r="K90" s="39"/>
      <c r="L90" s="39"/>
      <c r="M90" s="39"/>
      <c r="N90" s="39"/>
      <c r="O90" s="39"/>
      <c r="P90" s="39"/>
      <c r="Q90" s="39"/>
      <c r="R90" s="39"/>
      <c r="S90" s="39"/>
      <c r="T90" s="39"/>
      <c r="U90" s="39"/>
      <c r="V90" s="39"/>
      <c r="W90" s="39"/>
      <c r="X90" s="39"/>
      <c r="Y90" s="39"/>
    </row>
    <row r="91" spans="1:25" ht="12.75" customHeight="1" x14ac:dyDescent="0.2">
      <c r="A91" s="90"/>
      <c r="B91" s="90"/>
      <c r="C91" s="39"/>
      <c r="D91" s="91"/>
      <c r="E91" s="39"/>
      <c r="F91" s="39"/>
      <c r="G91" s="39"/>
      <c r="H91" s="39"/>
      <c r="I91" s="39"/>
      <c r="J91" s="39"/>
      <c r="K91" s="39"/>
      <c r="L91" s="39"/>
      <c r="M91" s="39"/>
      <c r="N91" s="39"/>
      <c r="O91" s="39"/>
      <c r="P91" s="39"/>
      <c r="Q91" s="39"/>
      <c r="R91" s="39"/>
      <c r="S91" s="39"/>
      <c r="T91" s="39"/>
      <c r="U91" s="39"/>
      <c r="V91" s="39"/>
      <c r="W91" s="39"/>
      <c r="X91" s="39"/>
      <c r="Y91" s="39"/>
    </row>
    <row r="92" spans="1:25" ht="12.75" customHeight="1" x14ac:dyDescent="0.2">
      <c r="A92" s="90"/>
      <c r="B92" s="90"/>
      <c r="C92" s="39"/>
      <c r="D92" s="91"/>
      <c r="E92" s="39"/>
      <c r="F92" s="39"/>
      <c r="G92" s="39"/>
      <c r="H92" s="39"/>
      <c r="I92" s="39"/>
      <c r="J92" s="39"/>
      <c r="K92" s="39"/>
      <c r="L92" s="39"/>
      <c r="M92" s="39"/>
      <c r="N92" s="39"/>
      <c r="O92" s="39"/>
      <c r="P92" s="39"/>
      <c r="Q92" s="39"/>
      <c r="R92" s="39"/>
      <c r="S92" s="39"/>
      <c r="T92" s="39"/>
      <c r="U92" s="39"/>
      <c r="V92" s="39"/>
      <c r="W92" s="39"/>
      <c r="X92" s="39"/>
      <c r="Y92" s="39"/>
    </row>
    <row r="93" spans="1:25" ht="12.75" customHeight="1" x14ac:dyDescent="0.2">
      <c r="A93" s="90"/>
      <c r="B93" s="90"/>
      <c r="C93" s="39"/>
      <c r="D93" s="91"/>
      <c r="E93" s="39"/>
      <c r="F93" s="39"/>
      <c r="G93" s="39"/>
      <c r="H93" s="39"/>
      <c r="I93" s="39"/>
      <c r="J93" s="39"/>
      <c r="K93" s="39"/>
      <c r="L93" s="39"/>
      <c r="M93" s="39"/>
      <c r="N93" s="39"/>
      <c r="O93" s="39"/>
      <c r="P93" s="39"/>
      <c r="Q93" s="39"/>
      <c r="R93" s="39"/>
      <c r="S93" s="39"/>
      <c r="T93" s="39"/>
      <c r="U93" s="39"/>
      <c r="V93" s="39"/>
      <c r="W93" s="39"/>
      <c r="X93" s="39"/>
      <c r="Y93" s="39"/>
    </row>
    <row r="94" spans="1:25" ht="12.75" customHeight="1" x14ac:dyDescent="0.2">
      <c r="A94" s="90"/>
      <c r="B94" s="90"/>
      <c r="C94" s="39"/>
      <c r="D94" s="91"/>
      <c r="E94" s="39"/>
      <c r="F94" s="39"/>
      <c r="G94" s="39"/>
      <c r="H94" s="39"/>
      <c r="I94" s="39"/>
      <c r="J94" s="39"/>
      <c r="K94" s="39"/>
      <c r="L94" s="39"/>
      <c r="M94" s="39"/>
      <c r="N94" s="39"/>
      <c r="O94" s="39"/>
      <c r="P94" s="39"/>
      <c r="Q94" s="39"/>
      <c r="R94" s="39"/>
      <c r="S94" s="39"/>
      <c r="T94" s="39"/>
      <c r="U94" s="39"/>
      <c r="V94" s="39"/>
      <c r="W94" s="39"/>
      <c r="X94" s="39"/>
      <c r="Y94" s="39"/>
    </row>
    <row r="95" spans="1:25" ht="12.75" customHeight="1" x14ac:dyDescent="0.2">
      <c r="A95" s="90"/>
      <c r="B95" s="90"/>
      <c r="C95" s="39"/>
      <c r="D95" s="91"/>
      <c r="E95" s="39"/>
      <c r="F95" s="39"/>
      <c r="G95" s="39"/>
      <c r="H95" s="39"/>
      <c r="I95" s="39"/>
      <c r="J95" s="39"/>
      <c r="K95" s="39"/>
      <c r="L95" s="39"/>
      <c r="M95" s="39"/>
      <c r="N95" s="39"/>
      <c r="O95" s="39"/>
      <c r="P95" s="39"/>
      <c r="Q95" s="39"/>
      <c r="R95" s="39"/>
      <c r="S95" s="39"/>
      <c r="T95" s="39"/>
      <c r="U95" s="39"/>
      <c r="V95" s="39"/>
      <c r="W95" s="39"/>
      <c r="X95" s="39"/>
      <c r="Y95" s="39"/>
    </row>
    <row r="96" spans="1:25" ht="12.75" customHeight="1" x14ac:dyDescent="0.2">
      <c r="A96" s="90"/>
      <c r="B96" s="90"/>
      <c r="C96" s="39"/>
      <c r="D96" s="91"/>
      <c r="E96" s="39"/>
      <c r="F96" s="39"/>
      <c r="G96" s="39"/>
      <c r="H96" s="39"/>
      <c r="I96" s="39"/>
      <c r="J96" s="39"/>
      <c r="K96" s="39"/>
      <c r="L96" s="39"/>
      <c r="M96" s="39"/>
      <c r="N96" s="39"/>
      <c r="O96" s="39"/>
      <c r="P96" s="39"/>
      <c r="Q96" s="39"/>
      <c r="R96" s="39"/>
      <c r="S96" s="39"/>
      <c r="T96" s="39"/>
      <c r="U96" s="39"/>
      <c r="V96" s="39"/>
      <c r="W96" s="39"/>
      <c r="X96" s="39"/>
      <c r="Y96" s="39"/>
    </row>
    <row r="97" spans="1:25" ht="12.75" customHeight="1" x14ac:dyDescent="0.2">
      <c r="A97" s="90"/>
      <c r="B97" s="90"/>
      <c r="C97" s="39"/>
      <c r="D97" s="91"/>
      <c r="E97" s="39"/>
      <c r="F97" s="39"/>
      <c r="G97" s="39"/>
      <c r="H97" s="39"/>
      <c r="I97" s="39"/>
      <c r="J97" s="39"/>
      <c r="K97" s="39"/>
      <c r="L97" s="39"/>
      <c r="M97" s="39"/>
      <c r="N97" s="39"/>
      <c r="O97" s="39"/>
      <c r="P97" s="39"/>
      <c r="Q97" s="39"/>
      <c r="R97" s="39"/>
      <c r="S97" s="39"/>
      <c r="T97" s="39"/>
      <c r="U97" s="39"/>
      <c r="V97" s="39"/>
      <c r="W97" s="39"/>
      <c r="X97" s="39"/>
      <c r="Y97" s="39"/>
    </row>
    <row r="98" spans="1:25" ht="12.75" customHeight="1" x14ac:dyDescent="0.2">
      <c r="A98" s="90"/>
      <c r="B98" s="90"/>
      <c r="C98" s="39"/>
      <c r="D98" s="91"/>
      <c r="E98" s="39"/>
      <c r="F98" s="39"/>
      <c r="G98" s="39"/>
      <c r="H98" s="39"/>
      <c r="I98" s="39"/>
      <c r="J98" s="39"/>
      <c r="K98" s="39"/>
      <c r="L98" s="39"/>
      <c r="M98" s="39"/>
      <c r="N98" s="39"/>
      <c r="O98" s="39"/>
      <c r="P98" s="39"/>
      <c r="Q98" s="39"/>
      <c r="R98" s="39"/>
      <c r="S98" s="39"/>
      <c r="T98" s="39"/>
      <c r="U98" s="39"/>
      <c r="V98" s="39"/>
      <c r="W98" s="39"/>
      <c r="X98" s="39"/>
      <c r="Y98" s="39"/>
    </row>
    <row r="99" spans="1:25" ht="12.75" customHeight="1" x14ac:dyDescent="0.2">
      <c r="A99" s="90"/>
      <c r="B99" s="90"/>
      <c r="C99" s="39"/>
      <c r="D99" s="91"/>
      <c r="E99" s="39"/>
      <c r="F99" s="39"/>
      <c r="G99" s="39"/>
      <c r="H99" s="39"/>
      <c r="I99" s="39"/>
      <c r="J99" s="39"/>
      <c r="K99" s="39"/>
      <c r="L99" s="39"/>
      <c r="M99" s="39"/>
      <c r="N99" s="39"/>
      <c r="O99" s="39"/>
      <c r="P99" s="39"/>
      <c r="Q99" s="39"/>
      <c r="R99" s="39"/>
      <c r="S99" s="39"/>
      <c r="T99" s="39"/>
      <c r="U99" s="39"/>
      <c r="V99" s="39"/>
      <c r="W99" s="39"/>
      <c r="X99" s="39"/>
      <c r="Y99" s="39"/>
    </row>
    <row r="100" spans="1:25" ht="12.75" customHeight="1" x14ac:dyDescent="0.2">
      <c r="A100" s="90"/>
      <c r="B100" s="90"/>
      <c r="C100" s="39"/>
      <c r="D100" s="91"/>
      <c r="E100" s="39"/>
      <c r="F100" s="39"/>
      <c r="G100" s="39"/>
      <c r="H100" s="39"/>
      <c r="I100" s="39"/>
      <c r="J100" s="39"/>
      <c r="K100" s="39"/>
      <c r="L100" s="39"/>
      <c r="M100" s="39"/>
      <c r="N100" s="39"/>
      <c r="O100" s="39"/>
      <c r="P100" s="39"/>
      <c r="Q100" s="39"/>
      <c r="R100" s="39"/>
      <c r="S100" s="39"/>
      <c r="T100" s="39"/>
      <c r="U100" s="39"/>
      <c r="V100" s="39"/>
      <c r="W100" s="39"/>
      <c r="X100" s="39"/>
      <c r="Y100" s="39"/>
    </row>
    <row r="101" spans="1:25" ht="12.75" customHeight="1" x14ac:dyDescent="0.2">
      <c r="A101" s="90"/>
      <c r="B101" s="90"/>
      <c r="C101" s="39"/>
      <c r="D101" s="91"/>
      <c r="E101" s="39"/>
      <c r="F101" s="39"/>
      <c r="G101" s="39"/>
      <c r="H101" s="39"/>
      <c r="I101" s="39"/>
      <c r="J101" s="39"/>
      <c r="K101" s="39"/>
      <c r="L101" s="39"/>
      <c r="M101" s="39"/>
      <c r="N101" s="39"/>
      <c r="O101" s="39"/>
      <c r="P101" s="39"/>
      <c r="Q101" s="39"/>
      <c r="R101" s="39"/>
      <c r="S101" s="39"/>
      <c r="T101" s="39"/>
      <c r="U101" s="39"/>
      <c r="V101" s="39"/>
      <c r="W101" s="39"/>
      <c r="X101" s="39"/>
      <c r="Y101" s="39"/>
    </row>
    <row r="102" spans="1:25" ht="12.75" customHeight="1" x14ac:dyDescent="0.2">
      <c r="A102" s="90"/>
      <c r="B102" s="90"/>
      <c r="C102" s="39"/>
      <c r="D102" s="91"/>
      <c r="E102" s="39"/>
      <c r="F102" s="39"/>
      <c r="G102" s="39"/>
      <c r="H102" s="39"/>
      <c r="I102" s="39"/>
      <c r="J102" s="39"/>
      <c r="K102" s="39"/>
      <c r="L102" s="39"/>
      <c r="M102" s="39"/>
      <c r="N102" s="39"/>
      <c r="O102" s="39"/>
      <c r="P102" s="39"/>
      <c r="Q102" s="39"/>
      <c r="R102" s="39"/>
      <c r="S102" s="39"/>
      <c r="T102" s="39"/>
      <c r="U102" s="39"/>
      <c r="V102" s="39"/>
      <c r="W102" s="39"/>
      <c r="X102" s="39"/>
      <c r="Y102" s="39"/>
    </row>
    <row r="103" spans="1:25" ht="12.75" customHeight="1" x14ac:dyDescent="0.2">
      <c r="A103" s="90"/>
      <c r="B103" s="90"/>
      <c r="C103" s="39"/>
      <c r="D103" s="91"/>
      <c r="E103" s="39"/>
      <c r="F103" s="39"/>
      <c r="G103" s="39"/>
      <c r="H103" s="39"/>
      <c r="I103" s="39"/>
      <c r="J103" s="39"/>
      <c r="K103" s="39"/>
      <c r="L103" s="39"/>
      <c r="M103" s="39"/>
      <c r="N103" s="39"/>
      <c r="O103" s="39"/>
      <c r="P103" s="39"/>
      <c r="Q103" s="39"/>
      <c r="R103" s="39"/>
      <c r="S103" s="39"/>
      <c r="T103" s="39"/>
      <c r="U103" s="39"/>
      <c r="V103" s="39"/>
      <c r="W103" s="39"/>
      <c r="X103" s="39"/>
      <c r="Y103" s="39"/>
    </row>
    <row r="104" spans="1:25" ht="12.75" customHeight="1" x14ac:dyDescent="0.2">
      <c r="A104" s="90"/>
      <c r="B104" s="90"/>
      <c r="C104" s="39"/>
      <c r="D104" s="91"/>
      <c r="E104" s="39"/>
      <c r="F104" s="39"/>
      <c r="G104" s="39"/>
      <c r="H104" s="39"/>
      <c r="I104" s="39"/>
      <c r="J104" s="39"/>
      <c r="K104" s="39"/>
      <c r="L104" s="39"/>
      <c r="M104" s="39"/>
      <c r="N104" s="39"/>
      <c r="O104" s="39"/>
      <c r="P104" s="39"/>
      <c r="Q104" s="39"/>
      <c r="R104" s="39"/>
      <c r="S104" s="39"/>
      <c r="T104" s="39"/>
      <c r="U104" s="39"/>
      <c r="V104" s="39"/>
      <c r="W104" s="39"/>
      <c r="X104" s="39"/>
      <c r="Y104" s="39"/>
    </row>
    <row r="105" spans="1:25" ht="12.75" customHeight="1" x14ac:dyDescent="0.2">
      <c r="A105" s="90"/>
      <c r="B105" s="90"/>
      <c r="C105" s="39"/>
      <c r="D105" s="91"/>
      <c r="E105" s="39"/>
      <c r="F105" s="39"/>
      <c r="G105" s="39"/>
      <c r="H105" s="39"/>
      <c r="I105" s="39"/>
      <c r="J105" s="39"/>
      <c r="K105" s="39"/>
      <c r="L105" s="39"/>
      <c r="M105" s="39"/>
      <c r="N105" s="39"/>
      <c r="O105" s="39"/>
      <c r="P105" s="39"/>
      <c r="Q105" s="39"/>
      <c r="R105" s="39"/>
      <c r="S105" s="39"/>
      <c r="T105" s="39"/>
      <c r="U105" s="39"/>
      <c r="V105" s="39"/>
      <c r="W105" s="39"/>
      <c r="X105" s="39"/>
      <c r="Y105" s="39"/>
    </row>
    <row r="106" spans="1:25" ht="12.75" customHeight="1" x14ac:dyDescent="0.2">
      <c r="A106" s="90"/>
      <c r="B106" s="90"/>
      <c r="C106" s="39"/>
      <c r="D106" s="91"/>
      <c r="E106" s="39"/>
      <c r="F106" s="39"/>
      <c r="G106" s="39"/>
      <c r="H106" s="39"/>
      <c r="I106" s="39"/>
      <c r="J106" s="39"/>
      <c r="K106" s="39"/>
      <c r="L106" s="39"/>
      <c r="M106" s="39"/>
      <c r="N106" s="39"/>
      <c r="O106" s="39"/>
      <c r="P106" s="39"/>
      <c r="Q106" s="39"/>
      <c r="R106" s="39"/>
      <c r="S106" s="39"/>
      <c r="T106" s="39"/>
      <c r="U106" s="39"/>
      <c r="V106" s="39"/>
      <c r="W106" s="39"/>
      <c r="X106" s="39"/>
      <c r="Y106" s="39"/>
    </row>
    <row r="107" spans="1:25" ht="12.75" customHeight="1" x14ac:dyDescent="0.2">
      <c r="A107" s="90"/>
      <c r="B107" s="90"/>
      <c r="C107" s="39"/>
      <c r="D107" s="91"/>
      <c r="E107" s="39"/>
      <c r="F107" s="39"/>
      <c r="G107" s="39"/>
      <c r="H107" s="39"/>
      <c r="I107" s="39"/>
      <c r="J107" s="39"/>
      <c r="K107" s="39"/>
      <c r="L107" s="39"/>
      <c r="M107" s="39"/>
      <c r="N107" s="39"/>
      <c r="O107" s="39"/>
      <c r="P107" s="39"/>
      <c r="Q107" s="39"/>
      <c r="R107" s="39"/>
      <c r="S107" s="39"/>
      <c r="T107" s="39"/>
      <c r="U107" s="39"/>
      <c r="V107" s="39"/>
      <c r="W107" s="39"/>
      <c r="X107" s="39"/>
      <c r="Y107" s="39"/>
    </row>
    <row r="108" spans="1:25" ht="12.75" customHeight="1" x14ac:dyDescent="0.2">
      <c r="A108" s="90"/>
      <c r="B108" s="90"/>
      <c r="C108" s="39"/>
      <c r="D108" s="91"/>
      <c r="E108" s="39"/>
      <c r="F108" s="39"/>
      <c r="G108" s="39"/>
      <c r="H108" s="39"/>
      <c r="I108" s="39"/>
      <c r="J108" s="39"/>
      <c r="K108" s="39"/>
      <c r="L108" s="39"/>
      <c r="M108" s="39"/>
      <c r="N108" s="39"/>
      <c r="O108" s="39"/>
      <c r="P108" s="39"/>
      <c r="Q108" s="39"/>
      <c r="R108" s="39"/>
      <c r="S108" s="39"/>
      <c r="T108" s="39"/>
      <c r="U108" s="39"/>
      <c r="V108" s="39"/>
      <c r="W108" s="39"/>
      <c r="X108" s="39"/>
      <c r="Y108" s="39"/>
    </row>
    <row r="109" spans="1:25" ht="12.75" customHeight="1" x14ac:dyDescent="0.2">
      <c r="A109" s="90"/>
      <c r="B109" s="90"/>
      <c r="C109" s="39"/>
      <c r="D109" s="91"/>
      <c r="E109" s="39"/>
      <c r="F109" s="39"/>
      <c r="G109" s="39"/>
      <c r="H109" s="39"/>
      <c r="I109" s="39"/>
      <c r="J109" s="39"/>
      <c r="K109" s="39"/>
      <c r="L109" s="39"/>
      <c r="M109" s="39"/>
      <c r="N109" s="39"/>
      <c r="O109" s="39"/>
      <c r="P109" s="39"/>
      <c r="Q109" s="39"/>
      <c r="R109" s="39"/>
      <c r="S109" s="39"/>
      <c r="T109" s="39"/>
      <c r="U109" s="39"/>
      <c r="V109" s="39"/>
      <c r="W109" s="39"/>
      <c r="X109" s="39"/>
      <c r="Y109" s="39"/>
    </row>
    <row r="110" spans="1:25" ht="12.75" customHeight="1" x14ac:dyDescent="0.2">
      <c r="A110" s="90"/>
      <c r="B110" s="90"/>
      <c r="C110" s="39"/>
      <c r="D110" s="91"/>
      <c r="E110" s="39"/>
      <c r="F110" s="39"/>
      <c r="G110" s="39"/>
      <c r="H110" s="39"/>
      <c r="I110" s="39"/>
      <c r="J110" s="39"/>
      <c r="K110" s="39"/>
      <c r="L110" s="39"/>
      <c r="M110" s="39"/>
      <c r="N110" s="39"/>
      <c r="O110" s="39"/>
      <c r="P110" s="39"/>
      <c r="Q110" s="39"/>
      <c r="R110" s="39"/>
      <c r="S110" s="39"/>
      <c r="T110" s="39"/>
      <c r="U110" s="39"/>
      <c r="V110" s="39"/>
      <c r="W110" s="39"/>
      <c r="X110" s="39"/>
      <c r="Y110" s="39"/>
    </row>
    <row r="111" spans="1:25" ht="12.75" customHeight="1" x14ac:dyDescent="0.2">
      <c r="A111" s="90"/>
      <c r="B111" s="90"/>
      <c r="C111" s="39"/>
      <c r="D111" s="91"/>
      <c r="E111" s="39"/>
      <c r="F111" s="39"/>
      <c r="G111" s="39"/>
      <c r="H111" s="39"/>
      <c r="I111" s="39"/>
      <c r="J111" s="39"/>
      <c r="K111" s="39"/>
      <c r="L111" s="39"/>
      <c r="M111" s="39"/>
      <c r="N111" s="39"/>
      <c r="O111" s="39"/>
      <c r="P111" s="39"/>
      <c r="Q111" s="39"/>
      <c r="R111" s="39"/>
      <c r="S111" s="39"/>
      <c r="T111" s="39"/>
      <c r="U111" s="39"/>
      <c r="V111" s="39"/>
      <c r="W111" s="39"/>
      <c r="X111" s="39"/>
      <c r="Y111" s="39"/>
    </row>
    <row r="112" spans="1:25" ht="12.75" customHeight="1" x14ac:dyDescent="0.2">
      <c r="A112" s="90"/>
      <c r="B112" s="90"/>
      <c r="C112" s="39"/>
      <c r="D112" s="91"/>
      <c r="E112" s="39"/>
      <c r="F112" s="39"/>
      <c r="G112" s="39"/>
      <c r="H112" s="39"/>
      <c r="I112" s="39"/>
      <c r="J112" s="39"/>
      <c r="K112" s="39"/>
      <c r="L112" s="39"/>
      <c r="M112" s="39"/>
      <c r="N112" s="39"/>
      <c r="O112" s="39"/>
      <c r="P112" s="39"/>
      <c r="Q112" s="39"/>
      <c r="R112" s="39"/>
      <c r="S112" s="39"/>
      <c r="T112" s="39"/>
      <c r="U112" s="39"/>
      <c r="V112" s="39"/>
      <c r="W112" s="39"/>
      <c r="X112" s="39"/>
      <c r="Y112" s="39"/>
    </row>
    <row r="113" spans="1:25" ht="12.75" customHeight="1" x14ac:dyDescent="0.2">
      <c r="A113" s="90"/>
      <c r="B113" s="90"/>
      <c r="C113" s="39"/>
      <c r="D113" s="91"/>
      <c r="E113" s="39"/>
      <c r="F113" s="39"/>
      <c r="G113" s="39"/>
      <c r="H113" s="39"/>
      <c r="I113" s="39"/>
      <c r="J113" s="39"/>
      <c r="K113" s="39"/>
      <c r="L113" s="39"/>
      <c r="M113" s="39"/>
      <c r="N113" s="39"/>
      <c r="O113" s="39"/>
      <c r="P113" s="39"/>
      <c r="Q113" s="39"/>
      <c r="R113" s="39"/>
      <c r="S113" s="39"/>
      <c r="T113" s="39"/>
      <c r="U113" s="39"/>
      <c r="V113" s="39"/>
      <c r="W113" s="39"/>
      <c r="X113" s="39"/>
      <c r="Y113" s="39"/>
    </row>
    <row r="114" spans="1:25" ht="12.75" customHeight="1" x14ac:dyDescent="0.2">
      <c r="A114" s="90"/>
      <c r="B114" s="90"/>
      <c r="C114" s="39"/>
      <c r="D114" s="91"/>
      <c r="E114" s="39"/>
      <c r="F114" s="39"/>
      <c r="G114" s="39"/>
      <c r="H114" s="39"/>
      <c r="I114" s="39"/>
      <c r="J114" s="39"/>
      <c r="K114" s="39"/>
      <c r="L114" s="39"/>
      <c r="M114" s="39"/>
      <c r="N114" s="39"/>
      <c r="O114" s="39"/>
      <c r="P114" s="39"/>
      <c r="Q114" s="39"/>
      <c r="R114" s="39"/>
      <c r="S114" s="39"/>
      <c r="T114" s="39"/>
      <c r="U114" s="39"/>
      <c r="V114" s="39"/>
      <c r="W114" s="39"/>
      <c r="X114" s="39"/>
      <c r="Y114" s="39"/>
    </row>
    <row r="115" spans="1:25" ht="12.75" customHeight="1" x14ac:dyDescent="0.2">
      <c r="A115" s="90"/>
      <c r="B115" s="90"/>
      <c r="C115" s="39"/>
      <c r="D115" s="91"/>
      <c r="E115" s="39"/>
      <c r="F115" s="39"/>
      <c r="G115" s="39"/>
      <c r="H115" s="39"/>
      <c r="I115" s="39"/>
      <c r="J115" s="39"/>
      <c r="K115" s="39"/>
      <c r="L115" s="39"/>
      <c r="M115" s="39"/>
      <c r="N115" s="39"/>
      <c r="O115" s="39"/>
      <c r="P115" s="39"/>
      <c r="Q115" s="39"/>
      <c r="R115" s="39"/>
      <c r="S115" s="39"/>
      <c r="T115" s="39"/>
      <c r="U115" s="39"/>
      <c r="V115" s="39"/>
      <c r="W115" s="39"/>
      <c r="X115" s="39"/>
      <c r="Y115" s="39"/>
    </row>
    <row r="116" spans="1:25" ht="12.75" customHeight="1" x14ac:dyDescent="0.2">
      <c r="A116" s="90"/>
      <c r="B116" s="90"/>
      <c r="C116" s="39"/>
      <c r="D116" s="91"/>
      <c r="E116" s="39"/>
      <c r="F116" s="39"/>
      <c r="G116" s="39"/>
      <c r="H116" s="39"/>
      <c r="I116" s="39"/>
      <c r="J116" s="39"/>
      <c r="K116" s="39"/>
      <c r="L116" s="39"/>
      <c r="M116" s="39"/>
      <c r="N116" s="39"/>
      <c r="O116" s="39"/>
      <c r="P116" s="39"/>
      <c r="Q116" s="39"/>
      <c r="R116" s="39"/>
      <c r="S116" s="39"/>
      <c r="T116" s="39"/>
      <c r="U116" s="39"/>
      <c r="V116" s="39"/>
      <c r="W116" s="39"/>
      <c r="X116" s="39"/>
      <c r="Y116" s="39"/>
    </row>
    <row r="117" spans="1:25" ht="12.75" customHeight="1" x14ac:dyDescent="0.2">
      <c r="A117" s="90"/>
      <c r="B117" s="90"/>
      <c r="C117" s="39"/>
      <c r="D117" s="91"/>
      <c r="E117" s="39"/>
      <c r="F117" s="39"/>
      <c r="G117" s="39"/>
      <c r="H117" s="39"/>
      <c r="I117" s="39"/>
      <c r="J117" s="39"/>
      <c r="K117" s="39"/>
      <c r="L117" s="39"/>
      <c r="M117" s="39"/>
      <c r="N117" s="39"/>
      <c r="O117" s="39"/>
      <c r="P117" s="39"/>
      <c r="Q117" s="39"/>
      <c r="R117" s="39"/>
      <c r="S117" s="39"/>
      <c r="T117" s="39"/>
      <c r="U117" s="39"/>
      <c r="V117" s="39"/>
      <c r="W117" s="39"/>
      <c r="X117" s="39"/>
      <c r="Y117" s="39"/>
    </row>
    <row r="118" spans="1:25" ht="12.75" customHeight="1" x14ac:dyDescent="0.2">
      <c r="A118" s="90"/>
      <c r="B118" s="90"/>
      <c r="C118" s="39"/>
      <c r="D118" s="91"/>
      <c r="E118" s="39"/>
      <c r="F118" s="39"/>
      <c r="G118" s="39"/>
      <c r="H118" s="39"/>
      <c r="I118" s="39"/>
      <c r="J118" s="39"/>
      <c r="K118" s="39"/>
      <c r="L118" s="39"/>
      <c r="M118" s="39"/>
      <c r="N118" s="39"/>
      <c r="O118" s="39"/>
      <c r="P118" s="39"/>
      <c r="Q118" s="39"/>
      <c r="R118" s="39"/>
      <c r="S118" s="39"/>
      <c r="T118" s="39"/>
      <c r="U118" s="39"/>
      <c r="V118" s="39"/>
      <c r="W118" s="39"/>
      <c r="X118" s="39"/>
      <c r="Y118" s="39"/>
    </row>
    <row r="119" spans="1:25" ht="12.75" customHeight="1" x14ac:dyDescent="0.2">
      <c r="A119" s="90"/>
      <c r="B119" s="90"/>
      <c r="C119" s="39"/>
      <c r="D119" s="91"/>
      <c r="E119" s="39"/>
      <c r="F119" s="39"/>
      <c r="G119" s="39"/>
      <c r="H119" s="39"/>
      <c r="I119" s="39"/>
      <c r="J119" s="39"/>
      <c r="K119" s="39"/>
      <c r="L119" s="39"/>
      <c r="M119" s="39"/>
      <c r="N119" s="39"/>
      <c r="O119" s="39"/>
      <c r="P119" s="39"/>
      <c r="Q119" s="39"/>
      <c r="R119" s="39"/>
      <c r="S119" s="39"/>
      <c r="T119" s="39"/>
      <c r="U119" s="39"/>
      <c r="V119" s="39"/>
      <c r="W119" s="39"/>
      <c r="X119" s="39"/>
      <c r="Y119" s="39"/>
    </row>
    <row r="120" spans="1:25" ht="12.75" customHeight="1" x14ac:dyDescent="0.2">
      <c r="A120" s="90"/>
      <c r="B120" s="90"/>
      <c r="C120" s="39"/>
      <c r="D120" s="91"/>
      <c r="E120" s="39"/>
      <c r="F120" s="39"/>
      <c r="G120" s="39"/>
      <c r="H120" s="39"/>
      <c r="I120" s="39"/>
      <c r="J120" s="39"/>
      <c r="K120" s="39"/>
      <c r="L120" s="39"/>
      <c r="M120" s="39"/>
      <c r="N120" s="39"/>
      <c r="O120" s="39"/>
      <c r="P120" s="39"/>
      <c r="Q120" s="39"/>
      <c r="R120" s="39"/>
      <c r="S120" s="39"/>
      <c r="T120" s="39"/>
      <c r="U120" s="39"/>
      <c r="V120" s="39"/>
      <c r="W120" s="39"/>
      <c r="X120" s="39"/>
      <c r="Y120" s="39"/>
    </row>
    <row r="121" spans="1:25" ht="12.75" customHeight="1" x14ac:dyDescent="0.2">
      <c r="A121" s="90"/>
      <c r="B121" s="90"/>
      <c r="C121" s="39"/>
      <c r="D121" s="91"/>
      <c r="E121" s="39"/>
      <c r="F121" s="39"/>
      <c r="G121" s="39"/>
      <c r="H121" s="39"/>
      <c r="I121" s="39"/>
      <c r="J121" s="39"/>
      <c r="K121" s="39"/>
      <c r="L121" s="39"/>
      <c r="M121" s="39"/>
      <c r="N121" s="39"/>
      <c r="O121" s="39"/>
      <c r="P121" s="39"/>
      <c r="Q121" s="39"/>
      <c r="R121" s="39"/>
      <c r="S121" s="39"/>
      <c r="T121" s="39"/>
      <c r="U121" s="39"/>
      <c r="V121" s="39"/>
      <c r="W121" s="39"/>
      <c r="X121" s="39"/>
      <c r="Y121" s="39"/>
    </row>
    <row r="122" spans="1:25" ht="12.75" customHeight="1" x14ac:dyDescent="0.2">
      <c r="A122" s="90"/>
      <c r="B122" s="90"/>
      <c r="C122" s="39"/>
      <c r="D122" s="91"/>
      <c r="E122" s="39"/>
      <c r="F122" s="39"/>
      <c r="G122" s="39"/>
      <c r="H122" s="39"/>
      <c r="I122" s="39"/>
      <c r="J122" s="39"/>
      <c r="K122" s="39"/>
      <c r="L122" s="39"/>
      <c r="M122" s="39"/>
      <c r="N122" s="39"/>
      <c r="O122" s="39"/>
      <c r="P122" s="39"/>
      <c r="Q122" s="39"/>
      <c r="R122" s="39"/>
      <c r="S122" s="39"/>
      <c r="T122" s="39"/>
      <c r="U122" s="39"/>
      <c r="V122" s="39"/>
      <c r="W122" s="39"/>
      <c r="X122" s="39"/>
      <c r="Y122" s="39"/>
    </row>
    <row r="123" spans="1:25" ht="12.75" customHeight="1" x14ac:dyDescent="0.2">
      <c r="A123" s="90"/>
      <c r="B123" s="90"/>
      <c r="C123" s="39"/>
      <c r="D123" s="91"/>
      <c r="E123" s="39"/>
      <c r="F123" s="39"/>
      <c r="G123" s="39"/>
      <c r="H123" s="39"/>
      <c r="I123" s="39"/>
      <c r="J123" s="39"/>
      <c r="K123" s="39"/>
      <c r="L123" s="39"/>
      <c r="M123" s="39"/>
      <c r="N123" s="39"/>
      <c r="O123" s="39"/>
      <c r="P123" s="39"/>
      <c r="Q123" s="39"/>
      <c r="R123" s="39"/>
      <c r="S123" s="39"/>
      <c r="T123" s="39"/>
      <c r="U123" s="39"/>
      <c r="V123" s="39"/>
      <c r="W123" s="39"/>
      <c r="X123" s="39"/>
      <c r="Y123" s="39"/>
    </row>
    <row r="124" spans="1:25" ht="12.75" customHeight="1" x14ac:dyDescent="0.2">
      <c r="A124" s="90"/>
      <c r="B124" s="90"/>
      <c r="C124" s="39"/>
      <c r="D124" s="91"/>
      <c r="E124" s="39"/>
      <c r="F124" s="39"/>
      <c r="G124" s="39"/>
      <c r="H124" s="39"/>
      <c r="I124" s="39"/>
      <c r="J124" s="39"/>
      <c r="K124" s="39"/>
      <c r="L124" s="39"/>
      <c r="M124" s="39"/>
      <c r="N124" s="39"/>
      <c r="O124" s="39"/>
      <c r="P124" s="39"/>
      <c r="Q124" s="39"/>
      <c r="R124" s="39"/>
      <c r="S124" s="39"/>
      <c r="T124" s="39"/>
      <c r="U124" s="39"/>
      <c r="V124" s="39"/>
      <c r="W124" s="39"/>
      <c r="X124" s="39"/>
      <c r="Y124" s="39"/>
    </row>
    <row r="125" spans="1:25" ht="12.75" customHeight="1" x14ac:dyDescent="0.2">
      <c r="A125" s="90"/>
      <c r="B125" s="90"/>
      <c r="C125" s="39"/>
      <c r="D125" s="91"/>
      <c r="E125" s="39"/>
      <c r="F125" s="39"/>
      <c r="G125" s="39"/>
      <c r="H125" s="39"/>
      <c r="I125" s="39"/>
      <c r="J125" s="39"/>
      <c r="K125" s="39"/>
      <c r="L125" s="39"/>
      <c r="M125" s="39"/>
      <c r="N125" s="39"/>
      <c r="O125" s="39"/>
      <c r="P125" s="39"/>
      <c r="Q125" s="39"/>
      <c r="R125" s="39"/>
      <c r="S125" s="39"/>
      <c r="T125" s="39"/>
      <c r="U125" s="39"/>
      <c r="V125" s="39"/>
      <c r="W125" s="39"/>
      <c r="X125" s="39"/>
      <c r="Y125" s="39"/>
    </row>
    <row r="126" spans="1:25" ht="12.75" customHeight="1" x14ac:dyDescent="0.2">
      <c r="A126" s="90"/>
      <c r="B126" s="90"/>
      <c r="C126" s="39"/>
      <c r="D126" s="91"/>
      <c r="E126" s="39"/>
      <c r="F126" s="39"/>
      <c r="G126" s="39"/>
      <c r="H126" s="39"/>
      <c r="I126" s="39"/>
      <c r="J126" s="39"/>
      <c r="K126" s="39"/>
      <c r="L126" s="39"/>
      <c r="M126" s="39"/>
      <c r="N126" s="39"/>
      <c r="O126" s="39"/>
      <c r="P126" s="39"/>
      <c r="Q126" s="39"/>
      <c r="R126" s="39"/>
      <c r="S126" s="39"/>
      <c r="T126" s="39"/>
      <c r="U126" s="39"/>
      <c r="V126" s="39"/>
      <c r="W126" s="39"/>
      <c r="X126" s="39"/>
      <c r="Y126" s="39"/>
    </row>
    <row r="127" spans="1:25" ht="12.75" customHeight="1" x14ac:dyDescent="0.2">
      <c r="A127" s="90"/>
      <c r="B127" s="90"/>
      <c r="C127" s="39"/>
      <c r="D127" s="91"/>
      <c r="E127" s="39"/>
      <c r="F127" s="39"/>
      <c r="G127" s="39"/>
      <c r="H127" s="39"/>
      <c r="I127" s="39"/>
      <c r="J127" s="39"/>
      <c r="K127" s="39"/>
      <c r="L127" s="39"/>
      <c r="M127" s="39"/>
      <c r="N127" s="39"/>
      <c r="O127" s="39"/>
      <c r="P127" s="39"/>
      <c r="Q127" s="39"/>
      <c r="R127" s="39"/>
      <c r="S127" s="39"/>
      <c r="T127" s="39"/>
      <c r="U127" s="39"/>
      <c r="V127" s="39"/>
      <c r="W127" s="39"/>
      <c r="X127" s="39"/>
      <c r="Y127" s="39"/>
    </row>
    <row r="128" spans="1:25" ht="12.75" customHeight="1" x14ac:dyDescent="0.2">
      <c r="A128" s="90"/>
      <c r="B128" s="90"/>
      <c r="C128" s="39"/>
      <c r="D128" s="91"/>
      <c r="E128" s="39"/>
      <c r="F128" s="39"/>
      <c r="G128" s="39"/>
      <c r="H128" s="39"/>
      <c r="I128" s="39"/>
      <c r="J128" s="39"/>
      <c r="K128" s="39"/>
      <c r="L128" s="39"/>
      <c r="M128" s="39"/>
      <c r="N128" s="39"/>
      <c r="O128" s="39"/>
      <c r="P128" s="39"/>
      <c r="Q128" s="39"/>
      <c r="R128" s="39"/>
      <c r="S128" s="39"/>
      <c r="T128" s="39"/>
      <c r="U128" s="39"/>
      <c r="V128" s="39"/>
      <c r="W128" s="39"/>
      <c r="X128" s="39"/>
      <c r="Y128" s="39"/>
    </row>
    <row r="129" spans="1:25" ht="12.75" customHeight="1" x14ac:dyDescent="0.2">
      <c r="A129" s="90"/>
      <c r="B129" s="90"/>
      <c r="C129" s="39"/>
      <c r="D129" s="91"/>
      <c r="E129" s="39"/>
      <c r="F129" s="39"/>
      <c r="G129" s="39"/>
      <c r="H129" s="39"/>
      <c r="I129" s="39"/>
      <c r="J129" s="39"/>
      <c r="K129" s="39"/>
      <c r="L129" s="39"/>
      <c r="M129" s="39"/>
      <c r="N129" s="39"/>
      <c r="O129" s="39"/>
      <c r="P129" s="39"/>
      <c r="Q129" s="39"/>
      <c r="R129" s="39"/>
      <c r="S129" s="39"/>
      <c r="T129" s="39"/>
      <c r="U129" s="39"/>
      <c r="V129" s="39"/>
      <c r="W129" s="39"/>
      <c r="X129" s="39"/>
      <c r="Y129" s="39"/>
    </row>
    <row r="130" spans="1:25" ht="12.75" customHeight="1" x14ac:dyDescent="0.2">
      <c r="A130" s="90"/>
      <c r="B130" s="90"/>
      <c r="C130" s="39"/>
      <c r="D130" s="91"/>
      <c r="E130" s="39"/>
      <c r="F130" s="39"/>
      <c r="G130" s="39"/>
      <c r="H130" s="39"/>
      <c r="I130" s="39"/>
      <c r="J130" s="39"/>
      <c r="K130" s="39"/>
      <c r="L130" s="39"/>
      <c r="M130" s="39"/>
      <c r="N130" s="39"/>
      <c r="O130" s="39"/>
      <c r="P130" s="39"/>
      <c r="Q130" s="39"/>
      <c r="R130" s="39"/>
      <c r="S130" s="39"/>
      <c r="T130" s="39"/>
      <c r="U130" s="39"/>
      <c r="V130" s="39"/>
      <c r="W130" s="39"/>
      <c r="X130" s="39"/>
      <c r="Y130" s="39"/>
    </row>
    <row r="131" spans="1:25" ht="12.75" customHeight="1" x14ac:dyDescent="0.2">
      <c r="A131" s="90"/>
      <c r="B131" s="90"/>
      <c r="C131" s="39"/>
      <c r="D131" s="91"/>
      <c r="E131" s="39"/>
      <c r="F131" s="39"/>
      <c r="G131" s="39"/>
      <c r="H131" s="39"/>
      <c r="I131" s="39"/>
      <c r="J131" s="39"/>
      <c r="K131" s="39"/>
      <c r="L131" s="39"/>
      <c r="M131" s="39"/>
      <c r="N131" s="39"/>
      <c r="O131" s="39"/>
      <c r="P131" s="39"/>
      <c r="Q131" s="39"/>
      <c r="R131" s="39"/>
      <c r="S131" s="39"/>
      <c r="T131" s="39"/>
      <c r="U131" s="39"/>
      <c r="V131" s="39"/>
      <c r="W131" s="39"/>
      <c r="X131" s="39"/>
      <c r="Y131" s="39"/>
    </row>
    <row r="132" spans="1:25" ht="12.75" customHeight="1" x14ac:dyDescent="0.2">
      <c r="A132" s="90"/>
      <c r="B132" s="90"/>
      <c r="C132" s="39"/>
      <c r="D132" s="91"/>
      <c r="E132" s="39"/>
      <c r="F132" s="39"/>
      <c r="G132" s="39"/>
      <c r="H132" s="39"/>
      <c r="I132" s="39"/>
      <c r="J132" s="39"/>
      <c r="K132" s="39"/>
      <c r="L132" s="39"/>
      <c r="M132" s="39"/>
      <c r="N132" s="39"/>
      <c r="O132" s="39"/>
      <c r="P132" s="39"/>
      <c r="Q132" s="39"/>
      <c r="R132" s="39"/>
      <c r="S132" s="39"/>
      <c r="T132" s="39"/>
      <c r="U132" s="39"/>
      <c r="V132" s="39"/>
      <c r="W132" s="39"/>
      <c r="X132" s="39"/>
      <c r="Y132" s="39"/>
    </row>
    <row r="133" spans="1:25" ht="12.75" customHeight="1" x14ac:dyDescent="0.2">
      <c r="A133" s="90"/>
      <c r="B133" s="90"/>
      <c r="C133" s="39"/>
      <c r="D133" s="91"/>
      <c r="E133" s="39"/>
      <c r="F133" s="39"/>
      <c r="G133" s="39"/>
      <c r="H133" s="39"/>
      <c r="I133" s="39"/>
      <c r="J133" s="39"/>
      <c r="K133" s="39"/>
      <c r="L133" s="39"/>
      <c r="M133" s="39"/>
      <c r="N133" s="39"/>
      <c r="O133" s="39"/>
      <c r="P133" s="39"/>
      <c r="Q133" s="39"/>
      <c r="R133" s="39"/>
      <c r="S133" s="39"/>
      <c r="T133" s="39"/>
      <c r="U133" s="39"/>
      <c r="V133" s="39"/>
      <c r="W133" s="39"/>
      <c r="X133" s="39"/>
      <c r="Y133" s="39"/>
    </row>
    <row r="134" spans="1:25" ht="12.75" customHeight="1" x14ac:dyDescent="0.2">
      <c r="A134" s="90"/>
      <c r="B134" s="90"/>
      <c r="C134" s="39"/>
      <c r="D134" s="91"/>
      <c r="E134" s="39"/>
      <c r="F134" s="39"/>
      <c r="G134" s="39"/>
      <c r="H134" s="39"/>
      <c r="I134" s="39"/>
      <c r="J134" s="39"/>
      <c r="K134" s="39"/>
      <c r="L134" s="39"/>
      <c r="M134" s="39"/>
      <c r="N134" s="39"/>
      <c r="O134" s="39"/>
      <c r="P134" s="39"/>
      <c r="Q134" s="39"/>
      <c r="R134" s="39"/>
      <c r="S134" s="39"/>
      <c r="T134" s="39"/>
      <c r="U134" s="39"/>
      <c r="V134" s="39"/>
      <c r="W134" s="39"/>
      <c r="X134" s="39"/>
      <c r="Y134" s="39"/>
    </row>
    <row r="135" spans="1:25" ht="12.75" customHeight="1" x14ac:dyDescent="0.2">
      <c r="A135" s="90"/>
      <c r="B135" s="90"/>
      <c r="C135" s="39"/>
      <c r="D135" s="91"/>
      <c r="E135" s="39"/>
      <c r="F135" s="39"/>
      <c r="G135" s="39"/>
      <c r="H135" s="39"/>
      <c r="I135" s="39"/>
      <c r="J135" s="39"/>
      <c r="K135" s="39"/>
      <c r="L135" s="39"/>
      <c r="M135" s="39"/>
      <c r="N135" s="39"/>
      <c r="O135" s="39"/>
      <c r="P135" s="39"/>
      <c r="Q135" s="39"/>
      <c r="R135" s="39"/>
      <c r="S135" s="39"/>
      <c r="T135" s="39"/>
      <c r="U135" s="39"/>
      <c r="V135" s="39"/>
      <c r="W135" s="39"/>
      <c r="X135" s="39"/>
      <c r="Y135" s="39"/>
    </row>
    <row r="136" spans="1:25" ht="12.75" customHeight="1" x14ac:dyDescent="0.2">
      <c r="A136" s="90"/>
      <c r="B136" s="90"/>
      <c r="C136" s="39"/>
      <c r="D136" s="91"/>
      <c r="E136" s="39"/>
      <c r="F136" s="39"/>
      <c r="G136" s="39"/>
      <c r="H136" s="39"/>
      <c r="I136" s="39"/>
      <c r="J136" s="39"/>
      <c r="K136" s="39"/>
      <c r="L136" s="39"/>
      <c r="M136" s="39"/>
      <c r="N136" s="39"/>
      <c r="O136" s="39"/>
      <c r="P136" s="39"/>
      <c r="Q136" s="39"/>
      <c r="R136" s="39"/>
      <c r="S136" s="39"/>
      <c r="T136" s="39"/>
      <c r="U136" s="39"/>
      <c r="V136" s="39"/>
      <c r="W136" s="39"/>
      <c r="X136" s="39"/>
      <c r="Y136" s="39"/>
    </row>
    <row r="137" spans="1:25" ht="12.75" customHeight="1" x14ac:dyDescent="0.2">
      <c r="A137" s="90"/>
      <c r="B137" s="90"/>
      <c r="C137" s="39"/>
      <c r="D137" s="91"/>
      <c r="E137" s="39"/>
      <c r="F137" s="39"/>
      <c r="G137" s="39"/>
      <c r="H137" s="39"/>
      <c r="I137" s="39"/>
      <c r="J137" s="39"/>
      <c r="K137" s="39"/>
      <c r="L137" s="39"/>
      <c r="M137" s="39"/>
      <c r="N137" s="39"/>
      <c r="O137" s="39"/>
      <c r="P137" s="39"/>
      <c r="Q137" s="39"/>
      <c r="R137" s="39"/>
      <c r="S137" s="39"/>
      <c r="T137" s="39"/>
      <c r="U137" s="39"/>
      <c r="V137" s="39"/>
      <c r="W137" s="39"/>
      <c r="X137" s="39"/>
      <c r="Y137" s="39"/>
    </row>
    <row r="138" spans="1:25" ht="12.75" customHeight="1" x14ac:dyDescent="0.2">
      <c r="A138" s="90"/>
      <c r="B138" s="90"/>
      <c r="C138" s="39"/>
      <c r="D138" s="91"/>
      <c r="E138" s="39"/>
      <c r="F138" s="39"/>
      <c r="G138" s="39"/>
      <c r="H138" s="39"/>
      <c r="I138" s="39"/>
      <c r="J138" s="39"/>
      <c r="K138" s="39"/>
      <c r="L138" s="39"/>
      <c r="M138" s="39"/>
      <c r="N138" s="39"/>
      <c r="O138" s="39"/>
      <c r="P138" s="39"/>
      <c r="Q138" s="39"/>
      <c r="R138" s="39"/>
      <c r="S138" s="39"/>
      <c r="T138" s="39"/>
      <c r="U138" s="39"/>
      <c r="V138" s="39"/>
      <c r="W138" s="39"/>
      <c r="X138" s="39"/>
      <c r="Y138" s="39"/>
    </row>
    <row r="139" spans="1:25" ht="12.75" customHeight="1" x14ac:dyDescent="0.2">
      <c r="A139" s="90"/>
      <c r="B139" s="90"/>
      <c r="C139" s="39"/>
      <c r="D139" s="91"/>
      <c r="E139" s="39"/>
      <c r="F139" s="39"/>
      <c r="G139" s="39"/>
      <c r="H139" s="39"/>
      <c r="I139" s="39"/>
      <c r="J139" s="39"/>
      <c r="K139" s="39"/>
      <c r="L139" s="39"/>
      <c r="M139" s="39"/>
      <c r="N139" s="39"/>
      <c r="O139" s="39"/>
      <c r="P139" s="39"/>
      <c r="Q139" s="39"/>
      <c r="R139" s="39"/>
      <c r="S139" s="39"/>
      <c r="T139" s="39"/>
      <c r="U139" s="39"/>
      <c r="V139" s="39"/>
      <c r="W139" s="39"/>
      <c r="X139" s="39"/>
      <c r="Y139" s="39"/>
    </row>
    <row r="140" spans="1:25" ht="12.75" customHeight="1" x14ac:dyDescent="0.2">
      <c r="A140" s="90"/>
      <c r="B140" s="90"/>
      <c r="C140" s="39"/>
      <c r="D140" s="91"/>
      <c r="E140" s="39"/>
      <c r="F140" s="39"/>
      <c r="G140" s="39"/>
      <c r="H140" s="39"/>
      <c r="I140" s="39"/>
      <c r="J140" s="39"/>
      <c r="K140" s="39"/>
      <c r="L140" s="39"/>
      <c r="M140" s="39"/>
      <c r="N140" s="39"/>
      <c r="O140" s="39"/>
      <c r="P140" s="39"/>
      <c r="Q140" s="39"/>
      <c r="R140" s="39"/>
      <c r="S140" s="39"/>
      <c r="T140" s="39"/>
      <c r="U140" s="39"/>
      <c r="V140" s="39"/>
      <c r="W140" s="39"/>
      <c r="X140" s="39"/>
      <c r="Y140" s="39"/>
    </row>
    <row r="141" spans="1:25" ht="12.75" customHeight="1" x14ac:dyDescent="0.2">
      <c r="A141" s="90"/>
      <c r="B141" s="90"/>
      <c r="C141" s="39"/>
      <c r="D141" s="91"/>
      <c r="E141" s="39"/>
      <c r="F141" s="39"/>
      <c r="G141" s="39"/>
      <c r="H141" s="39"/>
      <c r="I141" s="39"/>
      <c r="J141" s="39"/>
      <c r="K141" s="39"/>
      <c r="L141" s="39"/>
      <c r="M141" s="39"/>
      <c r="N141" s="39"/>
      <c r="O141" s="39"/>
      <c r="P141" s="39"/>
      <c r="Q141" s="39"/>
      <c r="R141" s="39"/>
      <c r="S141" s="39"/>
      <c r="T141" s="39"/>
      <c r="U141" s="39"/>
      <c r="V141" s="39"/>
      <c r="W141" s="39"/>
      <c r="X141" s="39"/>
      <c r="Y141" s="39"/>
    </row>
    <row r="142" spans="1:25" ht="12.75" customHeight="1" x14ac:dyDescent="0.2">
      <c r="A142" s="90"/>
      <c r="B142" s="90"/>
      <c r="C142" s="39"/>
      <c r="D142" s="91"/>
      <c r="E142" s="39"/>
      <c r="F142" s="39"/>
      <c r="G142" s="39"/>
      <c r="H142" s="39"/>
      <c r="I142" s="39"/>
      <c r="J142" s="39"/>
      <c r="K142" s="39"/>
      <c r="L142" s="39"/>
      <c r="M142" s="39"/>
      <c r="N142" s="39"/>
      <c r="O142" s="39"/>
      <c r="P142" s="39"/>
      <c r="Q142" s="39"/>
      <c r="R142" s="39"/>
      <c r="S142" s="39"/>
      <c r="T142" s="39"/>
      <c r="U142" s="39"/>
      <c r="V142" s="39"/>
      <c r="W142" s="39"/>
      <c r="X142" s="39"/>
      <c r="Y142" s="39"/>
    </row>
    <row r="143" spans="1:25" ht="12.75" customHeight="1" x14ac:dyDescent="0.2">
      <c r="A143" s="90"/>
      <c r="B143" s="90"/>
      <c r="C143" s="39"/>
      <c r="D143" s="91"/>
      <c r="E143" s="39"/>
      <c r="F143" s="39"/>
      <c r="G143" s="39"/>
      <c r="H143" s="39"/>
      <c r="I143" s="39"/>
      <c r="J143" s="39"/>
      <c r="K143" s="39"/>
      <c r="L143" s="39"/>
      <c r="M143" s="39"/>
      <c r="N143" s="39"/>
      <c r="O143" s="39"/>
      <c r="P143" s="39"/>
      <c r="Q143" s="39"/>
      <c r="R143" s="39"/>
      <c r="S143" s="39"/>
      <c r="T143" s="39"/>
      <c r="U143" s="39"/>
      <c r="V143" s="39"/>
      <c r="W143" s="39"/>
      <c r="X143" s="39"/>
      <c r="Y143" s="39"/>
    </row>
    <row r="144" spans="1:25" ht="12.75" customHeight="1" x14ac:dyDescent="0.2">
      <c r="A144" s="90"/>
      <c r="B144" s="90"/>
      <c r="C144" s="39"/>
      <c r="D144" s="91"/>
      <c r="E144" s="39"/>
      <c r="F144" s="39"/>
      <c r="G144" s="39"/>
      <c r="H144" s="39"/>
      <c r="I144" s="39"/>
      <c r="J144" s="39"/>
      <c r="K144" s="39"/>
      <c r="L144" s="39"/>
      <c r="M144" s="39"/>
      <c r="N144" s="39"/>
      <c r="O144" s="39"/>
      <c r="P144" s="39"/>
      <c r="Q144" s="39"/>
      <c r="R144" s="39"/>
      <c r="S144" s="39"/>
      <c r="T144" s="39"/>
      <c r="U144" s="39"/>
      <c r="V144" s="39"/>
      <c r="W144" s="39"/>
      <c r="X144" s="39"/>
      <c r="Y144" s="39"/>
    </row>
    <row r="145" spans="1:25" ht="12.75" customHeight="1" x14ac:dyDescent="0.2">
      <c r="A145" s="90"/>
      <c r="B145" s="90"/>
      <c r="C145" s="39"/>
      <c r="D145" s="91"/>
      <c r="E145" s="39"/>
      <c r="F145" s="39"/>
      <c r="G145" s="39"/>
      <c r="H145" s="39"/>
      <c r="I145" s="39"/>
      <c r="J145" s="39"/>
      <c r="K145" s="39"/>
      <c r="L145" s="39"/>
      <c r="M145" s="39"/>
      <c r="N145" s="39"/>
      <c r="O145" s="39"/>
      <c r="P145" s="39"/>
      <c r="Q145" s="39"/>
      <c r="R145" s="39"/>
      <c r="S145" s="39"/>
      <c r="T145" s="39"/>
      <c r="U145" s="39"/>
      <c r="V145" s="39"/>
      <c r="W145" s="39"/>
      <c r="X145" s="39"/>
      <c r="Y145" s="39"/>
    </row>
    <row r="146" spans="1:25" ht="12.75" customHeight="1" x14ac:dyDescent="0.2">
      <c r="A146" s="90"/>
      <c r="B146" s="90"/>
      <c r="C146" s="39"/>
      <c r="D146" s="91"/>
      <c r="E146" s="39"/>
      <c r="F146" s="39"/>
      <c r="G146" s="39"/>
      <c r="H146" s="39"/>
      <c r="I146" s="39"/>
      <c r="J146" s="39"/>
      <c r="K146" s="39"/>
      <c r="L146" s="39"/>
      <c r="M146" s="39"/>
      <c r="N146" s="39"/>
      <c r="O146" s="39"/>
      <c r="P146" s="39"/>
      <c r="Q146" s="39"/>
      <c r="R146" s="39"/>
      <c r="S146" s="39"/>
      <c r="T146" s="39"/>
      <c r="U146" s="39"/>
      <c r="V146" s="39"/>
      <c r="W146" s="39"/>
      <c r="X146" s="39"/>
      <c r="Y146" s="39"/>
    </row>
    <row r="147" spans="1:25" ht="12.75" customHeight="1" x14ac:dyDescent="0.2">
      <c r="A147" s="90"/>
      <c r="B147" s="90"/>
      <c r="C147" s="39"/>
      <c r="D147" s="91"/>
      <c r="E147" s="39"/>
      <c r="F147" s="39"/>
      <c r="G147" s="39"/>
      <c r="H147" s="39"/>
      <c r="I147" s="39"/>
      <c r="J147" s="39"/>
      <c r="K147" s="39"/>
      <c r="L147" s="39"/>
      <c r="M147" s="39"/>
      <c r="N147" s="39"/>
      <c r="O147" s="39"/>
      <c r="P147" s="39"/>
      <c r="Q147" s="39"/>
      <c r="R147" s="39"/>
      <c r="S147" s="39"/>
      <c r="T147" s="39"/>
      <c r="U147" s="39"/>
      <c r="V147" s="39"/>
      <c r="W147" s="39"/>
      <c r="X147" s="39"/>
      <c r="Y147" s="39"/>
    </row>
    <row r="148" spans="1:25" ht="12.75" customHeight="1" x14ac:dyDescent="0.2">
      <c r="A148" s="90"/>
      <c r="B148" s="90"/>
      <c r="C148" s="39"/>
      <c r="D148" s="91"/>
      <c r="E148" s="39"/>
      <c r="F148" s="39"/>
      <c r="G148" s="39"/>
      <c r="H148" s="39"/>
      <c r="I148" s="39"/>
      <c r="J148" s="39"/>
      <c r="K148" s="39"/>
      <c r="L148" s="39"/>
      <c r="M148" s="39"/>
      <c r="N148" s="39"/>
      <c r="O148" s="39"/>
      <c r="P148" s="39"/>
      <c r="Q148" s="39"/>
      <c r="R148" s="39"/>
      <c r="S148" s="39"/>
      <c r="T148" s="39"/>
      <c r="U148" s="39"/>
      <c r="V148" s="39"/>
      <c r="W148" s="39"/>
      <c r="X148" s="39"/>
      <c r="Y148" s="39"/>
    </row>
    <row r="149" spans="1:25" ht="12.75" customHeight="1" x14ac:dyDescent="0.2">
      <c r="A149" s="90"/>
      <c r="B149" s="90"/>
      <c r="C149" s="39"/>
      <c r="D149" s="91"/>
      <c r="E149" s="39"/>
      <c r="F149" s="39"/>
      <c r="G149" s="39"/>
      <c r="H149" s="39"/>
      <c r="I149" s="39"/>
      <c r="J149" s="39"/>
      <c r="K149" s="39"/>
      <c r="L149" s="39"/>
      <c r="M149" s="39"/>
      <c r="N149" s="39"/>
      <c r="O149" s="39"/>
      <c r="P149" s="39"/>
      <c r="Q149" s="39"/>
      <c r="R149" s="39"/>
      <c r="S149" s="39"/>
      <c r="T149" s="39"/>
      <c r="U149" s="39"/>
      <c r="V149" s="39"/>
      <c r="W149" s="39"/>
      <c r="X149" s="39"/>
      <c r="Y149" s="39"/>
    </row>
    <row r="150" spans="1:25" ht="12.75" customHeight="1" x14ac:dyDescent="0.2">
      <c r="A150" s="90"/>
      <c r="B150" s="90"/>
      <c r="C150" s="39"/>
      <c r="D150" s="91"/>
      <c r="E150" s="39"/>
      <c r="F150" s="39"/>
      <c r="G150" s="39"/>
      <c r="H150" s="39"/>
      <c r="I150" s="39"/>
      <c r="J150" s="39"/>
      <c r="K150" s="39"/>
      <c r="L150" s="39"/>
      <c r="M150" s="39"/>
      <c r="N150" s="39"/>
      <c r="O150" s="39"/>
      <c r="P150" s="39"/>
      <c r="Q150" s="39"/>
      <c r="R150" s="39"/>
      <c r="S150" s="39"/>
      <c r="T150" s="39"/>
      <c r="U150" s="39"/>
      <c r="V150" s="39"/>
      <c r="W150" s="39"/>
      <c r="X150" s="39"/>
      <c r="Y150" s="39"/>
    </row>
    <row r="151" spans="1:25" ht="12.75" customHeight="1" x14ac:dyDescent="0.2">
      <c r="A151" s="90"/>
      <c r="B151" s="90"/>
      <c r="C151" s="39"/>
      <c r="D151" s="91"/>
      <c r="E151" s="39"/>
      <c r="F151" s="39"/>
      <c r="G151" s="39"/>
      <c r="H151" s="39"/>
      <c r="I151" s="39"/>
      <c r="J151" s="39"/>
      <c r="K151" s="39"/>
      <c r="L151" s="39"/>
      <c r="M151" s="39"/>
      <c r="N151" s="39"/>
      <c r="O151" s="39"/>
      <c r="P151" s="39"/>
      <c r="Q151" s="39"/>
      <c r="R151" s="39"/>
      <c r="S151" s="39"/>
      <c r="T151" s="39"/>
      <c r="U151" s="39"/>
      <c r="V151" s="39"/>
      <c r="W151" s="39"/>
      <c r="X151" s="39"/>
      <c r="Y151" s="39"/>
    </row>
    <row r="152" spans="1:25" ht="12.75" customHeight="1" x14ac:dyDescent="0.2">
      <c r="A152" s="90"/>
      <c r="B152" s="90"/>
      <c r="C152" s="39"/>
      <c r="D152" s="91"/>
      <c r="E152" s="39"/>
      <c r="F152" s="39"/>
      <c r="G152" s="39"/>
      <c r="H152" s="39"/>
      <c r="I152" s="39"/>
      <c r="J152" s="39"/>
      <c r="K152" s="39"/>
      <c r="L152" s="39"/>
      <c r="M152" s="39"/>
      <c r="N152" s="39"/>
      <c r="O152" s="39"/>
      <c r="P152" s="39"/>
      <c r="Q152" s="39"/>
      <c r="R152" s="39"/>
      <c r="S152" s="39"/>
      <c r="T152" s="39"/>
      <c r="U152" s="39"/>
      <c r="V152" s="39"/>
      <c r="W152" s="39"/>
      <c r="X152" s="39"/>
      <c r="Y152" s="39"/>
    </row>
    <row r="153" spans="1:25" ht="12.75" customHeight="1" x14ac:dyDescent="0.2">
      <c r="A153" s="90"/>
      <c r="B153" s="90"/>
      <c r="C153" s="39"/>
      <c r="D153" s="91"/>
      <c r="E153" s="39"/>
      <c r="F153" s="39"/>
      <c r="G153" s="39"/>
      <c r="H153" s="39"/>
      <c r="I153" s="39"/>
      <c r="J153" s="39"/>
      <c r="K153" s="39"/>
      <c r="L153" s="39"/>
      <c r="M153" s="39"/>
      <c r="N153" s="39"/>
      <c r="O153" s="39"/>
      <c r="P153" s="39"/>
      <c r="Q153" s="39"/>
      <c r="R153" s="39"/>
      <c r="S153" s="39"/>
      <c r="T153" s="39"/>
      <c r="U153" s="39"/>
      <c r="V153" s="39"/>
      <c r="W153" s="39"/>
      <c r="X153" s="39"/>
      <c r="Y153" s="39"/>
    </row>
    <row r="154" spans="1:25" ht="12.75" customHeight="1" x14ac:dyDescent="0.2">
      <c r="A154" s="90"/>
      <c r="B154" s="90"/>
      <c r="C154" s="39"/>
      <c r="D154" s="91"/>
      <c r="E154" s="39"/>
      <c r="F154" s="39"/>
      <c r="G154" s="39"/>
      <c r="H154" s="39"/>
      <c r="I154" s="39"/>
      <c r="J154" s="39"/>
      <c r="K154" s="39"/>
      <c r="L154" s="39"/>
      <c r="M154" s="39"/>
      <c r="N154" s="39"/>
      <c r="O154" s="39"/>
      <c r="P154" s="39"/>
      <c r="Q154" s="39"/>
      <c r="R154" s="39"/>
      <c r="S154" s="39"/>
      <c r="T154" s="39"/>
      <c r="U154" s="39"/>
      <c r="V154" s="39"/>
      <c r="W154" s="39"/>
      <c r="X154" s="39"/>
      <c r="Y154" s="39"/>
    </row>
    <row r="155" spans="1:25" ht="12.75" customHeight="1" x14ac:dyDescent="0.2">
      <c r="A155" s="90"/>
      <c r="B155" s="90"/>
      <c r="C155" s="39"/>
      <c r="D155" s="91"/>
      <c r="E155" s="39"/>
      <c r="F155" s="39"/>
      <c r="G155" s="39"/>
      <c r="H155" s="39"/>
      <c r="I155" s="39"/>
      <c r="J155" s="39"/>
      <c r="K155" s="39"/>
      <c r="L155" s="39"/>
      <c r="M155" s="39"/>
      <c r="N155" s="39"/>
      <c r="O155" s="39"/>
      <c r="P155" s="39"/>
      <c r="Q155" s="39"/>
      <c r="R155" s="39"/>
      <c r="S155" s="39"/>
      <c r="T155" s="39"/>
      <c r="U155" s="39"/>
      <c r="V155" s="39"/>
      <c r="W155" s="39"/>
      <c r="X155" s="39"/>
      <c r="Y155" s="39"/>
    </row>
    <row r="156" spans="1:25" ht="12.75" customHeight="1" x14ac:dyDescent="0.2">
      <c r="A156" s="90"/>
      <c r="B156" s="90"/>
      <c r="C156" s="39"/>
      <c r="D156" s="91"/>
      <c r="E156" s="39"/>
      <c r="F156" s="39"/>
      <c r="G156" s="39"/>
      <c r="H156" s="39"/>
      <c r="I156" s="39"/>
      <c r="J156" s="39"/>
      <c r="K156" s="39"/>
      <c r="L156" s="39"/>
      <c r="M156" s="39"/>
      <c r="N156" s="39"/>
      <c r="O156" s="39"/>
      <c r="P156" s="39"/>
      <c r="Q156" s="39"/>
      <c r="R156" s="39"/>
      <c r="S156" s="39"/>
      <c r="T156" s="39"/>
      <c r="U156" s="39"/>
      <c r="V156" s="39"/>
      <c r="W156" s="39"/>
      <c r="X156" s="39"/>
      <c r="Y156" s="39"/>
    </row>
    <row r="157" spans="1:25" ht="12.75" customHeight="1" x14ac:dyDescent="0.2">
      <c r="A157" s="90"/>
      <c r="B157" s="90"/>
      <c r="C157" s="39"/>
      <c r="D157" s="91"/>
      <c r="E157" s="39"/>
      <c r="F157" s="39"/>
      <c r="G157" s="39"/>
      <c r="H157" s="39"/>
      <c r="I157" s="39"/>
      <c r="J157" s="39"/>
      <c r="K157" s="39"/>
      <c r="L157" s="39"/>
      <c r="M157" s="39"/>
      <c r="N157" s="39"/>
      <c r="O157" s="39"/>
      <c r="P157" s="39"/>
      <c r="Q157" s="39"/>
      <c r="R157" s="39"/>
      <c r="S157" s="39"/>
      <c r="T157" s="39"/>
      <c r="U157" s="39"/>
      <c r="V157" s="39"/>
      <c r="W157" s="39"/>
      <c r="X157" s="39"/>
      <c r="Y157" s="39"/>
    </row>
    <row r="158" spans="1:25" ht="12.75" customHeight="1" x14ac:dyDescent="0.2">
      <c r="A158" s="90"/>
      <c r="B158" s="90"/>
      <c r="C158" s="39"/>
      <c r="D158" s="91"/>
      <c r="E158" s="39"/>
      <c r="F158" s="39"/>
      <c r="G158" s="39"/>
      <c r="H158" s="39"/>
      <c r="I158" s="39"/>
      <c r="J158" s="39"/>
      <c r="K158" s="39"/>
      <c r="L158" s="39"/>
      <c r="M158" s="39"/>
      <c r="N158" s="39"/>
      <c r="O158" s="39"/>
      <c r="P158" s="39"/>
      <c r="Q158" s="39"/>
      <c r="R158" s="39"/>
      <c r="S158" s="39"/>
      <c r="T158" s="39"/>
      <c r="U158" s="39"/>
      <c r="V158" s="39"/>
      <c r="W158" s="39"/>
      <c r="X158" s="39"/>
      <c r="Y158" s="39"/>
    </row>
    <row r="159" spans="1:25" ht="12.75" customHeight="1" x14ac:dyDescent="0.2">
      <c r="A159" s="90"/>
      <c r="B159" s="90"/>
      <c r="C159" s="39"/>
      <c r="D159" s="91"/>
      <c r="E159" s="39"/>
      <c r="F159" s="39"/>
      <c r="G159" s="39"/>
      <c r="H159" s="39"/>
      <c r="I159" s="39"/>
      <c r="J159" s="39"/>
      <c r="K159" s="39"/>
      <c r="L159" s="39"/>
      <c r="M159" s="39"/>
      <c r="N159" s="39"/>
      <c r="O159" s="39"/>
      <c r="P159" s="39"/>
      <c r="Q159" s="39"/>
      <c r="R159" s="39"/>
      <c r="S159" s="39"/>
      <c r="T159" s="39"/>
      <c r="U159" s="39"/>
      <c r="V159" s="39"/>
      <c r="W159" s="39"/>
      <c r="X159" s="39"/>
      <c r="Y159" s="39"/>
    </row>
    <row r="160" spans="1:25" ht="12.75" customHeight="1" x14ac:dyDescent="0.2">
      <c r="A160" s="90"/>
      <c r="B160" s="90"/>
      <c r="C160" s="39"/>
      <c r="D160" s="91"/>
      <c r="E160" s="39"/>
      <c r="F160" s="39"/>
      <c r="G160" s="39"/>
      <c r="H160" s="39"/>
      <c r="I160" s="39"/>
      <c r="J160" s="39"/>
      <c r="K160" s="39"/>
      <c r="L160" s="39"/>
      <c r="M160" s="39"/>
      <c r="N160" s="39"/>
      <c r="O160" s="39"/>
      <c r="P160" s="39"/>
      <c r="Q160" s="39"/>
      <c r="R160" s="39"/>
      <c r="S160" s="39"/>
      <c r="T160" s="39"/>
      <c r="U160" s="39"/>
      <c r="V160" s="39"/>
      <c r="W160" s="39"/>
      <c r="X160" s="39"/>
      <c r="Y160" s="39"/>
    </row>
    <row r="161" spans="1:25" ht="12.75" customHeight="1" x14ac:dyDescent="0.2">
      <c r="A161" s="90"/>
      <c r="B161" s="90"/>
      <c r="C161" s="39"/>
      <c r="D161" s="91"/>
      <c r="E161" s="39"/>
      <c r="F161" s="39"/>
      <c r="G161" s="39"/>
      <c r="H161" s="39"/>
      <c r="I161" s="39"/>
      <c r="J161" s="39"/>
      <c r="K161" s="39"/>
      <c r="L161" s="39"/>
      <c r="M161" s="39"/>
      <c r="N161" s="39"/>
      <c r="O161" s="39"/>
      <c r="P161" s="39"/>
      <c r="Q161" s="39"/>
      <c r="R161" s="39"/>
      <c r="S161" s="39"/>
      <c r="T161" s="39"/>
      <c r="U161" s="39"/>
      <c r="V161" s="39"/>
      <c r="W161" s="39"/>
      <c r="X161" s="39"/>
      <c r="Y161" s="39"/>
    </row>
    <row r="162" spans="1:25" ht="12.75" customHeight="1" x14ac:dyDescent="0.2">
      <c r="A162" s="90"/>
      <c r="B162" s="90"/>
      <c r="C162" s="39"/>
      <c r="D162" s="91"/>
      <c r="E162" s="39"/>
      <c r="F162" s="39"/>
      <c r="G162" s="39"/>
      <c r="H162" s="39"/>
      <c r="I162" s="39"/>
      <c r="J162" s="39"/>
      <c r="K162" s="39"/>
      <c r="L162" s="39"/>
      <c r="M162" s="39"/>
      <c r="N162" s="39"/>
      <c r="O162" s="39"/>
      <c r="P162" s="39"/>
      <c r="Q162" s="39"/>
      <c r="R162" s="39"/>
      <c r="S162" s="39"/>
      <c r="T162" s="39"/>
      <c r="U162" s="39"/>
      <c r="V162" s="39"/>
      <c r="W162" s="39"/>
      <c r="X162" s="39"/>
      <c r="Y162" s="39"/>
    </row>
    <row r="163" spans="1:25" ht="12.75" customHeight="1" x14ac:dyDescent="0.2">
      <c r="A163" s="90"/>
      <c r="B163" s="90"/>
      <c r="C163" s="39"/>
      <c r="D163" s="91"/>
      <c r="E163" s="39"/>
      <c r="F163" s="39"/>
      <c r="G163" s="39"/>
      <c r="H163" s="39"/>
      <c r="I163" s="39"/>
      <c r="J163" s="39"/>
      <c r="K163" s="39"/>
      <c r="L163" s="39"/>
      <c r="M163" s="39"/>
      <c r="N163" s="39"/>
      <c r="O163" s="39"/>
      <c r="P163" s="39"/>
      <c r="Q163" s="39"/>
      <c r="R163" s="39"/>
      <c r="S163" s="39"/>
      <c r="T163" s="39"/>
      <c r="U163" s="39"/>
      <c r="V163" s="39"/>
      <c r="W163" s="39"/>
      <c r="X163" s="39"/>
      <c r="Y163" s="39"/>
    </row>
    <row r="164" spans="1:25" ht="12.75" customHeight="1" x14ac:dyDescent="0.2">
      <c r="A164" s="90"/>
      <c r="B164" s="90"/>
      <c r="C164" s="39"/>
      <c r="D164" s="91"/>
      <c r="E164" s="39"/>
      <c r="F164" s="39"/>
      <c r="G164" s="39"/>
      <c r="H164" s="39"/>
      <c r="I164" s="39"/>
      <c r="J164" s="39"/>
      <c r="K164" s="39"/>
      <c r="L164" s="39"/>
      <c r="M164" s="39"/>
      <c r="N164" s="39"/>
      <c r="O164" s="39"/>
      <c r="P164" s="39"/>
      <c r="Q164" s="39"/>
      <c r="R164" s="39"/>
      <c r="S164" s="39"/>
      <c r="T164" s="39"/>
      <c r="U164" s="39"/>
      <c r="V164" s="39"/>
      <c r="W164" s="39"/>
      <c r="X164" s="39"/>
      <c r="Y164" s="39"/>
    </row>
    <row r="165" spans="1:25" ht="12.75" customHeight="1" x14ac:dyDescent="0.2">
      <c r="A165" s="90"/>
      <c r="B165" s="90"/>
      <c r="C165" s="39"/>
      <c r="D165" s="91"/>
      <c r="E165" s="39"/>
      <c r="F165" s="39"/>
      <c r="G165" s="39"/>
      <c r="H165" s="39"/>
      <c r="I165" s="39"/>
      <c r="J165" s="39"/>
      <c r="K165" s="39"/>
      <c r="L165" s="39"/>
      <c r="M165" s="39"/>
      <c r="N165" s="39"/>
      <c r="O165" s="39"/>
      <c r="P165" s="39"/>
      <c r="Q165" s="39"/>
      <c r="R165" s="39"/>
      <c r="S165" s="39"/>
      <c r="T165" s="39"/>
      <c r="U165" s="39"/>
      <c r="V165" s="39"/>
      <c r="W165" s="39"/>
      <c r="X165" s="39"/>
      <c r="Y165" s="39"/>
    </row>
    <row r="166" spans="1:25" ht="12.75" customHeight="1" x14ac:dyDescent="0.2">
      <c r="A166" s="90"/>
      <c r="B166" s="90"/>
      <c r="C166" s="39"/>
      <c r="D166" s="91"/>
      <c r="E166" s="39"/>
      <c r="F166" s="39"/>
      <c r="G166" s="39"/>
      <c r="H166" s="39"/>
      <c r="I166" s="39"/>
      <c r="J166" s="39"/>
      <c r="K166" s="39"/>
      <c r="L166" s="39"/>
      <c r="M166" s="39"/>
      <c r="N166" s="39"/>
      <c r="O166" s="39"/>
      <c r="P166" s="39"/>
      <c r="Q166" s="39"/>
      <c r="R166" s="39"/>
      <c r="S166" s="39"/>
      <c r="T166" s="39"/>
      <c r="U166" s="39"/>
      <c r="V166" s="39"/>
      <c r="W166" s="39"/>
      <c r="X166" s="39"/>
      <c r="Y166" s="39"/>
    </row>
    <row r="167" spans="1:25" ht="12.75" customHeight="1" x14ac:dyDescent="0.2">
      <c r="A167" s="90"/>
      <c r="B167" s="90"/>
      <c r="C167" s="39"/>
      <c r="D167" s="91"/>
      <c r="E167" s="39"/>
      <c r="F167" s="39"/>
      <c r="G167" s="39"/>
      <c r="H167" s="39"/>
      <c r="I167" s="39"/>
      <c r="J167" s="39"/>
      <c r="K167" s="39"/>
      <c r="L167" s="39"/>
      <c r="M167" s="39"/>
      <c r="N167" s="39"/>
      <c r="O167" s="39"/>
      <c r="P167" s="39"/>
      <c r="Q167" s="39"/>
      <c r="R167" s="39"/>
      <c r="S167" s="39"/>
      <c r="T167" s="39"/>
      <c r="U167" s="39"/>
      <c r="V167" s="39"/>
      <c r="W167" s="39"/>
      <c r="X167" s="39"/>
      <c r="Y167" s="39"/>
    </row>
    <row r="168" spans="1:25" ht="12.75" customHeight="1" x14ac:dyDescent="0.2">
      <c r="A168" s="90"/>
      <c r="B168" s="90"/>
      <c r="C168" s="39"/>
      <c r="D168" s="91"/>
      <c r="E168" s="39"/>
      <c r="F168" s="39"/>
      <c r="G168" s="39"/>
      <c r="H168" s="39"/>
      <c r="I168" s="39"/>
      <c r="J168" s="39"/>
      <c r="K168" s="39"/>
      <c r="L168" s="39"/>
      <c r="M168" s="39"/>
      <c r="N168" s="39"/>
      <c r="O168" s="39"/>
      <c r="P168" s="39"/>
      <c r="Q168" s="39"/>
      <c r="R168" s="39"/>
      <c r="S168" s="39"/>
      <c r="T168" s="39"/>
      <c r="U168" s="39"/>
      <c r="V168" s="39"/>
      <c r="W168" s="39"/>
      <c r="X168" s="39"/>
      <c r="Y168" s="39"/>
    </row>
    <row r="169" spans="1:25" ht="12.75" customHeight="1" x14ac:dyDescent="0.2">
      <c r="A169" s="90"/>
      <c r="B169" s="90"/>
      <c r="C169" s="39"/>
      <c r="D169" s="91"/>
      <c r="E169" s="39"/>
      <c r="F169" s="39"/>
      <c r="G169" s="39"/>
      <c r="H169" s="39"/>
      <c r="I169" s="39"/>
      <c r="J169" s="39"/>
      <c r="K169" s="39"/>
      <c r="L169" s="39"/>
      <c r="M169" s="39"/>
      <c r="N169" s="39"/>
      <c r="O169" s="39"/>
      <c r="P169" s="39"/>
      <c r="Q169" s="39"/>
      <c r="R169" s="39"/>
      <c r="S169" s="39"/>
      <c r="T169" s="39"/>
      <c r="U169" s="39"/>
      <c r="V169" s="39"/>
      <c r="W169" s="39"/>
      <c r="X169" s="39"/>
      <c r="Y169" s="39"/>
    </row>
    <row r="170" spans="1:25" ht="12.75" customHeight="1" x14ac:dyDescent="0.2">
      <c r="A170" s="90"/>
      <c r="B170" s="90"/>
      <c r="C170" s="39"/>
      <c r="D170" s="91"/>
      <c r="E170" s="39"/>
      <c r="F170" s="39"/>
      <c r="G170" s="39"/>
      <c r="H170" s="39"/>
      <c r="I170" s="39"/>
      <c r="J170" s="39"/>
      <c r="K170" s="39"/>
      <c r="L170" s="39"/>
      <c r="M170" s="39"/>
      <c r="N170" s="39"/>
      <c r="O170" s="39"/>
      <c r="P170" s="39"/>
      <c r="Q170" s="39"/>
      <c r="R170" s="39"/>
      <c r="S170" s="39"/>
      <c r="T170" s="39"/>
      <c r="U170" s="39"/>
      <c r="V170" s="39"/>
      <c r="W170" s="39"/>
      <c r="X170" s="39"/>
      <c r="Y170" s="39"/>
    </row>
    <row r="171" spans="1:25" ht="12.75" customHeight="1" x14ac:dyDescent="0.2">
      <c r="A171" s="90"/>
      <c r="B171" s="90"/>
      <c r="C171" s="39"/>
      <c r="D171" s="91"/>
      <c r="E171" s="39"/>
      <c r="F171" s="39"/>
      <c r="G171" s="39"/>
      <c r="H171" s="39"/>
      <c r="I171" s="39"/>
      <c r="J171" s="39"/>
      <c r="K171" s="39"/>
      <c r="L171" s="39"/>
      <c r="M171" s="39"/>
      <c r="N171" s="39"/>
      <c r="O171" s="39"/>
      <c r="P171" s="39"/>
      <c r="Q171" s="39"/>
      <c r="R171" s="39"/>
      <c r="S171" s="39"/>
      <c r="T171" s="39"/>
      <c r="U171" s="39"/>
      <c r="V171" s="39"/>
      <c r="W171" s="39"/>
      <c r="X171" s="39"/>
      <c r="Y171" s="39"/>
    </row>
    <row r="172" spans="1:25" ht="12.75" customHeight="1" x14ac:dyDescent="0.2">
      <c r="A172" s="90"/>
      <c r="B172" s="90"/>
      <c r="C172" s="39"/>
      <c r="D172" s="91"/>
      <c r="E172" s="39"/>
      <c r="F172" s="39"/>
      <c r="G172" s="39"/>
      <c r="H172" s="39"/>
      <c r="I172" s="39"/>
      <c r="J172" s="39"/>
      <c r="K172" s="39"/>
      <c r="L172" s="39"/>
      <c r="M172" s="39"/>
      <c r="N172" s="39"/>
      <c r="O172" s="39"/>
      <c r="P172" s="39"/>
      <c r="Q172" s="39"/>
      <c r="R172" s="39"/>
      <c r="S172" s="39"/>
      <c r="T172" s="39"/>
      <c r="U172" s="39"/>
      <c r="V172" s="39"/>
      <c r="W172" s="39"/>
      <c r="X172" s="39"/>
      <c r="Y172" s="39"/>
    </row>
    <row r="173" spans="1:25" ht="12.75" customHeight="1" x14ac:dyDescent="0.2">
      <c r="A173" s="90"/>
      <c r="B173" s="90"/>
      <c r="C173" s="39"/>
      <c r="D173" s="91"/>
      <c r="E173" s="39"/>
      <c r="F173" s="39"/>
      <c r="G173" s="39"/>
      <c r="H173" s="39"/>
      <c r="I173" s="39"/>
      <c r="J173" s="39"/>
      <c r="K173" s="39"/>
      <c r="L173" s="39"/>
      <c r="M173" s="39"/>
      <c r="N173" s="39"/>
      <c r="O173" s="39"/>
      <c r="P173" s="39"/>
      <c r="Q173" s="39"/>
      <c r="R173" s="39"/>
      <c r="S173" s="39"/>
      <c r="T173" s="39"/>
      <c r="U173" s="39"/>
      <c r="V173" s="39"/>
      <c r="W173" s="39"/>
      <c r="X173" s="39"/>
      <c r="Y173" s="39"/>
    </row>
    <row r="174" spans="1:25" ht="12.75" customHeight="1" x14ac:dyDescent="0.2">
      <c r="A174" s="90"/>
      <c r="B174" s="90"/>
      <c r="C174" s="39"/>
      <c r="D174" s="91"/>
      <c r="E174" s="39"/>
      <c r="F174" s="39"/>
      <c r="G174" s="39"/>
      <c r="H174" s="39"/>
      <c r="I174" s="39"/>
      <c r="J174" s="39"/>
      <c r="K174" s="39"/>
      <c r="L174" s="39"/>
      <c r="M174" s="39"/>
      <c r="N174" s="39"/>
      <c r="O174" s="39"/>
      <c r="P174" s="39"/>
      <c r="Q174" s="39"/>
      <c r="R174" s="39"/>
      <c r="S174" s="39"/>
      <c r="T174" s="39"/>
      <c r="U174" s="39"/>
      <c r="V174" s="39"/>
      <c r="W174" s="39"/>
      <c r="X174" s="39"/>
      <c r="Y174" s="39"/>
    </row>
    <row r="175" spans="1:25" ht="12.75" customHeight="1" x14ac:dyDescent="0.2">
      <c r="A175" s="90"/>
      <c r="B175" s="90"/>
      <c r="C175" s="39"/>
      <c r="D175" s="91"/>
      <c r="E175" s="39"/>
      <c r="F175" s="39"/>
      <c r="G175" s="39"/>
      <c r="H175" s="39"/>
      <c r="I175" s="39"/>
      <c r="J175" s="39"/>
      <c r="K175" s="39"/>
      <c r="L175" s="39"/>
      <c r="M175" s="39"/>
      <c r="N175" s="39"/>
      <c r="O175" s="39"/>
      <c r="P175" s="39"/>
      <c r="Q175" s="39"/>
      <c r="R175" s="39"/>
      <c r="S175" s="39"/>
      <c r="T175" s="39"/>
      <c r="U175" s="39"/>
      <c r="V175" s="39"/>
      <c r="W175" s="39"/>
      <c r="X175" s="39"/>
      <c r="Y175" s="39"/>
    </row>
    <row r="176" spans="1:25" ht="12.75" customHeight="1" x14ac:dyDescent="0.2">
      <c r="A176" s="90"/>
      <c r="B176" s="90"/>
      <c r="C176" s="39"/>
      <c r="D176" s="91"/>
      <c r="E176" s="39"/>
      <c r="F176" s="39"/>
      <c r="G176" s="39"/>
      <c r="H176" s="39"/>
      <c r="I176" s="39"/>
      <c r="J176" s="39"/>
      <c r="K176" s="39"/>
      <c r="L176" s="39"/>
      <c r="M176" s="39"/>
      <c r="N176" s="39"/>
      <c r="O176" s="39"/>
      <c r="P176" s="39"/>
      <c r="Q176" s="39"/>
      <c r="R176" s="39"/>
      <c r="S176" s="39"/>
      <c r="T176" s="39"/>
      <c r="U176" s="39"/>
      <c r="V176" s="39"/>
      <c r="W176" s="39"/>
      <c r="X176" s="39"/>
      <c r="Y176" s="39"/>
    </row>
    <row r="177" spans="1:25" ht="12.75" customHeight="1" x14ac:dyDescent="0.2">
      <c r="A177" s="90"/>
      <c r="B177" s="90"/>
      <c r="C177" s="39"/>
      <c r="D177" s="91"/>
      <c r="E177" s="39"/>
      <c r="F177" s="39"/>
      <c r="G177" s="39"/>
      <c r="H177" s="39"/>
      <c r="I177" s="39"/>
      <c r="J177" s="39"/>
      <c r="K177" s="39"/>
      <c r="L177" s="39"/>
      <c r="M177" s="39"/>
      <c r="N177" s="39"/>
      <c r="O177" s="39"/>
      <c r="P177" s="39"/>
      <c r="Q177" s="39"/>
      <c r="R177" s="39"/>
      <c r="S177" s="39"/>
      <c r="T177" s="39"/>
      <c r="U177" s="39"/>
      <c r="V177" s="39"/>
      <c r="W177" s="39"/>
      <c r="X177" s="39"/>
      <c r="Y177" s="39"/>
    </row>
    <row r="178" spans="1:25" ht="12.75" customHeight="1" x14ac:dyDescent="0.2">
      <c r="A178" s="90"/>
      <c r="B178" s="90"/>
      <c r="C178" s="39"/>
      <c r="D178" s="91"/>
      <c r="E178" s="39"/>
      <c r="F178" s="39"/>
      <c r="G178" s="39"/>
      <c r="H178" s="39"/>
      <c r="I178" s="39"/>
      <c r="J178" s="39"/>
      <c r="K178" s="39"/>
      <c r="L178" s="39"/>
      <c r="M178" s="39"/>
      <c r="N178" s="39"/>
      <c r="O178" s="39"/>
      <c r="P178" s="39"/>
      <c r="Q178" s="39"/>
      <c r="R178" s="39"/>
      <c r="S178" s="39"/>
      <c r="T178" s="39"/>
      <c r="U178" s="39"/>
      <c r="V178" s="39"/>
      <c r="W178" s="39"/>
      <c r="X178" s="39"/>
      <c r="Y178" s="39"/>
    </row>
    <row r="179" spans="1:25" ht="12.75" customHeight="1" x14ac:dyDescent="0.2">
      <c r="A179" s="90"/>
      <c r="B179" s="90"/>
      <c r="C179" s="39"/>
      <c r="D179" s="91"/>
      <c r="E179" s="39"/>
      <c r="F179" s="39"/>
      <c r="G179" s="39"/>
      <c r="H179" s="39"/>
      <c r="I179" s="39"/>
      <c r="J179" s="39"/>
      <c r="K179" s="39"/>
      <c r="L179" s="39"/>
      <c r="M179" s="39"/>
      <c r="N179" s="39"/>
      <c r="O179" s="39"/>
      <c r="P179" s="39"/>
      <c r="Q179" s="39"/>
      <c r="R179" s="39"/>
      <c r="S179" s="39"/>
      <c r="T179" s="39"/>
      <c r="U179" s="39"/>
      <c r="V179" s="39"/>
      <c r="W179" s="39"/>
      <c r="X179" s="39"/>
      <c r="Y179" s="39"/>
    </row>
    <row r="180" spans="1:25" ht="12.75" customHeight="1" x14ac:dyDescent="0.2">
      <c r="A180" s="90"/>
      <c r="B180" s="90"/>
      <c r="C180" s="39"/>
      <c r="D180" s="91"/>
      <c r="E180" s="39"/>
      <c r="F180" s="39"/>
      <c r="G180" s="39"/>
      <c r="H180" s="39"/>
      <c r="I180" s="39"/>
      <c r="J180" s="39"/>
      <c r="K180" s="39"/>
      <c r="L180" s="39"/>
      <c r="M180" s="39"/>
      <c r="N180" s="39"/>
      <c r="O180" s="39"/>
      <c r="P180" s="39"/>
      <c r="Q180" s="39"/>
      <c r="R180" s="39"/>
      <c r="S180" s="39"/>
      <c r="T180" s="39"/>
      <c r="U180" s="39"/>
      <c r="V180" s="39"/>
      <c r="W180" s="39"/>
      <c r="X180" s="39"/>
      <c r="Y180" s="39"/>
    </row>
    <row r="181" spans="1:25" ht="12.75" customHeight="1" x14ac:dyDescent="0.2">
      <c r="A181" s="90"/>
      <c r="B181" s="90"/>
      <c r="C181" s="39"/>
      <c r="D181" s="91"/>
      <c r="E181" s="39"/>
      <c r="F181" s="39"/>
      <c r="G181" s="39"/>
      <c r="H181" s="39"/>
      <c r="I181" s="39"/>
      <c r="J181" s="39"/>
      <c r="K181" s="39"/>
      <c r="L181" s="39"/>
      <c r="M181" s="39"/>
      <c r="N181" s="39"/>
      <c r="O181" s="39"/>
      <c r="P181" s="39"/>
      <c r="Q181" s="39"/>
      <c r="R181" s="39"/>
      <c r="S181" s="39"/>
      <c r="T181" s="39"/>
      <c r="U181" s="39"/>
      <c r="V181" s="39"/>
      <c r="W181" s="39"/>
      <c r="X181" s="39"/>
      <c r="Y181" s="39"/>
    </row>
    <row r="182" spans="1:25" ht="12.75" customHeight="1" x14ac:dyDescent="0.2">
      <c r="A182" s="90"/>
      <c r="B182" s="90"/>
      <c r="C182" s="39"/>
      <c r="D182" s="91"/>
      <c r="E182" s="39"/>
      <c r="F182" s="39"/>
      <c r="G182" s="39"/>
      <c r="H182" s="39"/>
      <c r="I182" s="39"/>
      <c r="J182" s="39"/>
      <c r="K182" s="39"/>
      <c r="L182" s="39"/>
      <c r="M182" s="39"/>
      <c r="N182" s="39"/>
      <c r="O182" s="39"/>
      <c r="P182" s="39"/>
      <c r="Q182" s="39"/>
      <c r="R182" s="39"/>
      <c r="S182" s="39"/>
      <c r="T182" s="39"/>
      <c r="U182" s="39"/>
      <c r="V182" s="39"/>
      <c r="W182" s="39"/>
      <c r="X182" s="39"/>
      <c r="Y182" s="39"/>
    </row>
    <row r="183" spans="1:25" ht="12.75" customHeight="1" x14ac:dyDescent="0.2">
      <c r="A183" s="90"/>
      <c r="B183" s="90"/>
      <c r="C183" s="39"/>
      <c r="D183" s="91"/>
      <c r="E183" s="39"/>
      <c r="F183" s="39"/>
      <c r="G183" s="39"/>
      <c r="H183" s="39"/>
      <c r="I183" s="39"/>
      <c r="J183" s="39"/>
      <c r="K183" s="39"/>
      <c r="L183" s="39"/>
      <c r="M183" s="39"/>
      <c r="N183" s="39"/>
      <c r="O183" s="39"/>
      <c r="P183" s="39"/>
      <c r="Q183" s="39"/>
      <c r="R183" s="39"/>
      <c r="S183" s="39"/>
      <c r="T183" s="39"/>
      <c r="U183" s="39"/>
      <c r="V183" s="39"/>
      <c r="W183" s="39"/>
      <c r="X183" s="39"/>
      <c r="Y183" s="39"/>
    </row>
    <row r="184" spans="1:25" ht="12.75" customHeight="1" x14ac:dyDescent="0.2">
      <c r="A184" s="90"/>
      <c r="B184" s="90"/>
      <c r="C184" s="39"/>
      <c r="D184" s="91"/>
      <c r="E184" s="39"/>
      <c r="F184" s="39"/>
      <c r="G184" s="39"/>
      <c r="H184" s="39"/>
      <c r="I184" s="39"/>
      <c r="J184" s="39"/>
      <c r="K184" s="39"/>
      <c r="L184" s="39"/>
      <c r="M184" s="39"/>
      <c r="N184" s="39"/>
      <c r="O184" s="39"/>
      <c r="P184" s="39"/>
      <c r="Q184" s="39"/>
      <c r="R184" s="39"/>
      <c r="S184" s="39"/>
      <c r="T184" s="39"/>
      <c r="U184" s="39"/>
      <c r="V184" s="39"/>
      <c r="W184" s="39"/>
      <c r="X184" s="39"/>
      <c r="Y184" s="39"/>
    </row>
    <row r="185" spans="1:25" ht="12.75" customHeight="1" x14ac:dyDescent="0.2">
      <c r="A185" s="90"/>
      <c r="B185" s="90"/>
      <c r="C185" s="39"/>
      <c r="D185" s="91"/>
      <c r="E185" s="39"/>
      <c r="F185" s="39"/>
      <c r="G185" s="39"/>
      <c r="H185" s="39"/>
      <c r="I185" s="39"/>
      <c r="J185" s="39"/>
      <c r="K185" s="39"/>
      <c r="L185" s="39"/>
      <c r="M185" s="39"/>
      <c r="N185" s="39"/>
      <c r="O185" s="39"/>
      <c r="P185" s="39"/>
      <c r="Q185" s="39"/>
      <c r="R185" s="39"/>
      <c r="S185" s="39"/>
      <c r="T185" s="39"/>
      <c r="U185" s="39"/>
      <c r="V185" s="39"/>
      <c r="W185" s="39"/>
      <c r="X185" s="39"/>
      <c r="Y185" s="39"/>
    </row>
    <row r="186" spans="1:25" ht="12.75" customHeight="1" x14ac:dyDescent="0.2">
      <c r="A186" s="90"/>
      <c r="B186" s="90"/>
      <c r="C186" s="39"/>
      <c r="D186" s="91"/>
      <c r="E186" s="39"/>
      <c r="F186" s="39"/>
      <c r="G186" s="39"/>
      <c r="H186" s="39"/>
      <c r="I186" s="39"/>
      <c r="J186" s="39"/>
      <c r="K186" s="39"/>
      <c r="L186" s="39"/>
      <c r="M186" s="39"/>
      <c r="N186" s="39"/>
      <c r="O186" s="39"/>
      <c r="P186" s="39"/>
      <c r="Q186" s="39"/>
      <c r="R186" s="39"/>
      <c r="S186" s="39"/>
      <c r="T186" s="39"/>
      <c r="U186" s="39"/>
      <c r="V186" s="39"/>
      <c r="W186" s="39"/>
      <c r="X186" s="39"/>
      <c r="Y186" s="39"/>
    </row>
    <row r="187" spans="1:25" ht="12.75" customHeight="1" x14ac:dyDescent="0.2">
      <c r="A187" s="90"/>
      <c r="B187" s="90"/>
      <c r="C187" s="39"/>
      <c r="D187" s="91"/>
      <c r="E187" s="39"/>
      <c r="F187" s="39"/>
      <c r="G187" s="39"/>
      <c r="H187" s="39"/>
      <c r="I187" s="39"/>
      <c r="J187" s="39"/>
      <c r="K187" s="39"/>
      <c r="L187" s="39"/>
      <c r="M187" s="39"/>
      <c r="N187" s="39"/>
      <c r="O187" s="39"/>
      <c r="P187" s="39"/>
      <c r="Q187" s="39"/>
      <c r="R187" s="39"/>
      <c r="S187" s="39"/>
      <c r="T187" s="39"/>
      <c r="U187" s="39"/>
      <c r="V187" s="39"/>
      <c r="W187" s="39"/>
      <c r="X187" s="39"/>
      <c r="Y187" s="39"/>
    </row>
    <row r="188" spans="1:25" ht="12.75" customHeight="1" x14ac:dyDescent="0.2">
      <c r="A188" s="90"/>
      <c r="B188" s="90"/>
      <c r="C188" s="39"/>
      <c r="D188" s="91"/>
      <c r="E188" s="39"/>
      <c r="F188" s="39"/>
      <c r="G188" s="39"/>
      <c r="H188" s="39"/>
      <c r="I188" s="39"/>
      <c r="J188" s="39"/>
      <c r="K188" s="39"/>
      <c r="L188" s="39"/>
      <c r="M188" s="39"/>
      <c r="N188" s="39"/>
      <c r="O188" s="39"/>
      <c r="P188" s="39"/>
      <c r="Q188" s="39"/>
      <c r="R188" s="39"/>
      <c r="S188" s="39"/>
      <c r="T188" s="39"/>
      <c r="U188" s="39"/>
      <c r="V188" s="39"/>
      <c r="W188" s="39"/>
      <c r="X188" s="39"/>
      <c r="Y188" s="39"/>
    </row>
    <row r="189" spans="1:25" ht="12.75" customHeight="1" x14ac:dyDescent="0.2">
      <c r="A189" s="90"/>
      <c r="B189" s="90"/>
      <c r="C189" s="39"/>
      <c r="D189" s="91"/>
      <c r="E189" s="39"/>
      <c r="F189" s="39"/>
      <c r="G189" s="39"/>
      <c r="H189" s="39"/>
      <c r="I189" s="39"/>
      <c r="J189" s="39"/>
      <c r="K189" s="39"/>
      <c r="L189" s="39"/>
      <c r="M189" s="39"/>
      <c r="N189" s="39"/>
      <c r="O189" s="39"/>
      <c r="P189" s="39"/>
      <c r="Q189" s="39"/>
      <c r="R189" s="39"/>
      <c r="S189" s="39"/>
      <c r="T189" s="39"/>
      <c r="U189" s="39"/>
      <c r="V189" s="39"/>
      <c r="W189" s="39"/>
      <c r="X189" s="39"/>
      <c r="Y189" s="39"/>
    </row>
    <row r="190" spans="1:25" ht="12.75" customHeight="1" x14ac:dyDescent="0.2">
      <c r="A190" s="90"/>
      <c r="B190" s="90"/>
      <c r="C190" s="39"/>
      <c r="D190" s="91"/>
      <c r="E190" s="39"/>
      <c r="F190" s="39"/>
      <c r="G190" s="39"/>
      <c r="H190" s="39"/>
      <c r="I190" s="39"/>
      <c r="J190" s="39"/>
      <c r="K190" s="39"/>
      <c r="L190" s="39"/>
      <c r="M190" s="39"/>
      <c r="N190" s="39"/>
      <c r="O190" s="39"/>
      <c r="P190" s="39"/>
      <c r="Q190" s="39"/>
      <c r="R190" s="39"/>
      <c r="S190" s="39"/>
      <c r="T190" s="39"/>
      <c r="U190" s="39"/>
      <c r="V190" s="39"/>
      <c r="W190" s="39"/>
      <c r="X190" s="39"/>
      <c r="Y190" s="39"/>
    </row>
    <row r="191" spans="1:25" ht="12.75" customHeight="1" x14ac:dyDescent="0.2">
      <c r="A191" s="90"/>
      <c r="B191" s="90"/>
      <c r="C191" s="39"/>
      <c r="D191" s="91"/>
      <c r="E191" s="39"/>
      <c r="F191" s="39"/>
      <c r="G191" s="39"/>
      <c r="H191" s="39"/>
      <c r="I191" s="39"/>
      <c r="J191" s="39"/>
      <c r="K191" s="39"/>
      <c r="L191" s="39"/>
      <c r="M191" s="39"/>
      <c r="N191" s="39"/>
      <c r="O191" s="39"/>
      <c r="P191" s="39"/>
      <c r="Q191" s="39"/>
      <c r="R191" s="39"/>
      <c r="S191" s="39"/>
      <c r="T191" s="39"/>
      <c r="U191" s="39"/>
      <c r="V191" s="39"/>
      <c r="W191" s="39"/>
      <c r="X191" s="39"/>
      <c r="Y191" s="39"/>
    </row>
    <row r="192" spans="1:25" ht="12.75" customHeight="1" x14ac:dyDescent="0.2">
      <c r="A192" s="90"/>
      <c r="B192" s="90"/>
      <c r="C192" s="39"/>
      <c r="D192" s="91"/>
      <c r="E192" s="39"/>
      <c r="F192" s="39"/>
      <c r="G192" s="39"/>
      <c r="H192" s="39"/>
      <c r="I192" s="39"/>
      <c r="J192" s="39"/>
      <c r="K192" s="39"/>
      <c r="L192" s="39"/>
      <c r="M192" s="39"/>
      <c r="N192" s="39"/>
      <c r="O192" s="39"/>
      <c r="P192" s="39"/>
      <c r="Q192" s="39"/>
      <c r="R192" s="39"/>
      <c r="S192" s="39"/>
      <c r="T192" s="39"/>
      <c r="U192" s="39"/>
      <c r="V192" s="39"/>
      <c r="W192" s="39"/>
      <c r="X192" s="39"/>
      <c r="Y192" s="39"/>
    </row>
    <row r="193" spans="1:25" ht="12.75" customHeight="1" x14ac:dyDescent="0.2">
      <c r="A193" s="90"/>
      <c r="B193" s="90"/>
      <c r="C193" s="39"/>
      <c r="D193" s="91"/>
      <c r="E193" s="39"/>
      <c r="F193" s="39"/>
      <c r="G193" s="39"/>
      <c r="H193" s="39"/>
      <c r="I193" s="39"/>
      <c r="J193" s="39"/>
      <c r="K193" s="39"/>
      <c r="L193" s="39"/>
      <c r="M193" s="39"/>
      <c r="N193" s="39"/>
      <c r="O193" s="39"/>
      <c r="P193" s="39"/>
      <c r="Q193" s="39"/>
      <c r="R193" s="39"/>
      <c r="S193" s="39"/>
      <c r="T193" s="39"/>
      <c r="U193" s="39"/>
      <c r="V193" s="39"/>
      <c r="W193" s="39"/>
      <c r="X193" s="39"/>
      <c r="Y193" s="39"/>
    </row>
    <row r="194" spans="1:25" ht="12.75" customHeight="1" x14ac:dyDescent="0.2">
      <c r="A194" s="90"/>
      <c r="B194" s="90"/>
      <c r="C194" s="39"/>
      <c r="D194" s="91"/>
      <c r="E194" s="39"/>
      <c r="F194" s="39"/>
      <c r="G194" s="39"/>
      <c r="H194" s="39"/>
      <c r="I194" s="39"/>
      <c r="J194" s="39"/>
      <c r="K194" s="39"/>
      <c r="L194" s="39"/>
      <c r="M194" s="39"/>
      <c r="N194" s="39"/>
      <c r="O194" s="39"/>
      <c r="P194" s="39"/>
      <c r="Q194" s="39"/>
      <c r="R194" s="39"/>
      <c r="S194" s="39"/>
      <c r="T194" s="39"/>
      <c r="U194" s="39"/>
      <c r="V194" s="39"/>
      <c r="W194" s="39"/>
      <c r="X194" s="39"/>
      <c r="Y194" s="39"/>
    </row>
    <row r="195" spans="1:25" ht="12.75" customHeight="1" x14ac:dyDescent="0.2">
      <c r="A195" s="90"/>
      <c r="B195" s="90"/>
      <c r="C195" s="39"/>
      <c r="D195" s="91"/>
      <c r="E195" s="39"/>
      <c r="F195" s="39"/>
      <c r="G195" s="39"/>
      <c r="H195" s="39"/>
      <c r="I195" s="39"/>
      <c r="J195" s="39"/>
      <c r="K195" s="39"/>
      <c r="L195" s="39"/>
      <c r="M195" s="39"/>
      <c r="N195" s="39"/>
      <c r="O195" s="39"/>
      <c r="P195" s="39"/>
      <c r="Q195" s="39"/>
      <c r="R195" s="39"/>
      <c r="S195" s="39"/>
      <c r="T195" s="39"/>
      <c r="U195" s="39"/>
      <c r="V195" s="39"/>
      <c r="W195" s="39"/>
      <c r="X195" s="39"/>
      <c r="Y195" s="39"/>
    </row>
    <row r="196" spans="1:25" ht="12.75" customHeight="1" x14ac:dyDescent="0.2">
      <c r="A196" s="90"/>
      <c r="B196" s="90"/>
      <c r="C196" s="39"/>
      <c r="D196" s="91"/>
      <c r="E196" s="39"/>
      <c r="F196" s="39"/>
      <c r="G196" s="39"/>
      <c r="H196" s="39"/>
      <c r="I196" s="39"/>
      <c r="J196" s="39"/>
      <c r="K196" s="39"/>
      <c r="L196" s="39"/>
      <c r="M196" s="39"/>
      <c r="N196" s="39"/>
      <c r="O196" s="39"/>
      <c r="P196" s="39"/>
      <c r="Q196" s="39"/>
      <c r="R196" s="39"/>
      <c r="S196" s="39"/>
      <c r="T196" s="39"/>
      <c r="U196" s="39"/>
      <c r="V196" s="39"/>
      <c r="W196" s="39"/>
      <c r="X196" s="39"/>
      <c r="Y196" s="39"/>
    </row>
    <row r="197" spans="1:25" ht="12.75" customHeight="1" x14ac:dyDescent="0.2">
      <c r="A197" s="90"/>
      <c r="B197" s="90"/>
      <c r="C197" s="39"/>
      <c r="D197" s="91"/>
      <c r="E197" s="39"/>
      <c r="F197" s="39"/>
      <c r="G197" s="39"/>
      <c r="H197" s="39"/>
      <c r="I197" s="39"/>
      <c r="J197" s="39"/>
      <c r="K197" s="39"/>
      <c r="L197" s="39"/>
      <c r="M197" s="39"/>
      <c r="N197" s="39"/>
      <c r="O197" s="39"/>
      <c r="P197" s="39"/>
      <c r="Q197" s="39"/>
      <c r="R197" s="39"/>
      <c r="S197" s="39"/>
      <c r="T197" s="39"/>
      <c r="U197" s="39"/>
      <c r="V197" s="39"/>
      <c r="W197" s="39"/>
      <c r="X197" s="39"/>
      <c r="Y197" s="39"/>
    </row>
    <row r="198" spans="1:25" ht="12.75" customHeight="1" x14ac:dyDescent="0.2">
      <c r="A198" s="90"/>
      <c r="B198" s="90"/>
      <c r="C198" s="39"/>
      <c r="D198" s="91"/>
      <c r="E198" s="39"/>
      <c r="F198" s="39"/>
      <c r="G198" s="39"/>
      <c r="H198" s="39"/>
      <c r="I198" s="39"/>
      <c r="J198" s="39"/>
      <c r="K198" s="39"/>
      <c r="L198" s="39"/>
      <c r="M198" s="39"/>
      <c r="N198" s="39"/>
      <c r="O198" s="39"/>
      <c r="P198" s="39"/>
      <c r="Q198" s="39"/>
      <c r="R198" s="39"/>
      <c r="S198" s="39"/>
      <c r="T198" s="39"/>
      <c r="U198" s="39"/>
      <c r="V198" s="39"/>
      <c r="W198" s="39"/>
      <c r="X198" s="39"/>
      <c r="Y198" s="39"/>
    </row>
    <row r="199" spans="1:25" ht="12.75" customHeight="1" x14ac:dyDescent="0.2">
      <c r="A199" s="90"/>
      <c r="B199" s="90"/>
      <c r="C199" s="39"/>
      <c r="D199" s="91"/>
      <c r="E199" s="39"/>
      <c r="F199" s="39"/>
      <c r="G199" s="39"/>
      <c r="H199" s="39"/>
      <c r="I199" s="39"/>
      <c r="J199" s="39"/>
      <c r="K199" s="39"/>
      <c r="L199" s="39"/>
      <c r="M199" s="39"/>
      <c r="N199" s="39"/>
      <c r="O199" s="39"/>
      <c r="P199" s="39"/>
      <c r="Q199" s="39"/>
      <c r="R199" s="39"/>
      <c r="S199" s="39"/>
      <c r="T199" s="39"/>
      <c r="U199" s="39"/>
      <c r="V199" s="39"/>
      <c r="W199" s="39"/>
      <c r="X199" s="39"/>
      <c r="Y199" s="39"/>
    </row>
    <row r="200" spans="1:25" ht="12.75" customHeight="1" x14ac:dyDescent="0.2">
      <c r="A200" s="90"/>
      <c r="B200" s="90"/>
      <c r="C200" s="39"/>
      <c r="D200" s="91"/>
      <c r="E200" s="39"/>
      <c r="F200" s="39"/>
      <c r="G200" s="39"/>
      <c r="H200" s="39"/>
      <c r="I200" s="39"/>
      <c r="J200" s="39"/>
      <c r="K200" s="39"/>
      <c r="L200" s="39"/>
      <c r="M200" s="39"/>
      <c r="N200" s="39"/>
      <c r="O200" s="39"/>
      <c r="P200" s="39"/>
      <c r="Q200" s="39"/>
      <c r="R200" s="39"/>
      <c r="S200" s="39"/>
      <c r="T200" s="39"/>
      <c r="U200" s="39"/>
      <c r="V200" s="39"/>
      <c r="W200" s="39"/>
      <c r="X200" s="39"/>
      <c r="Y200" s="39"/>
    </row>
    <row r="201" spans="1:25" ht="12.75" customHeight="1" x14ac:dyDescent="0.2">
      <c r="A201" s="90"/>
      <c r="B201" s="90"/>
      <c r="C201" s="39"/>
      <c r="D201" s="91"/>
      <c r="E201" s="39"/>
      <c r="F201" s="39"/>
      <c r="G201" s="39"/>
      <c r="H201" s="39"/>
      <c r="I201" s="39"/>
      <c r="J201" s="39"/>
      <c r="K201" s="39"/>
      <c r="L201" s="39"/>
      <c r="M201" s="39"/>
      <c r="N201" s="39"/>
      <c r="O201" s="39"/>
      <c r="P201" s="39"/>
      <c r="Q201" s="39"/>
      <c r="R201" s="39"/>
      <c r="S201" s="39"/>
      <c r="T201" s="39"/>
      <c r="U201" s="39"/>
      <c r="V201" s="39"/>
      <c r="W201" s="39"/>
      <c r="X201" s="39"/>
      <c r="Y201" s="39"/>
    </row>
    <row r="202" spans="1:25" ht="12.75" customHeight="1" x14ac:dyDescent="0.2">
      <c r="A202" s="90"/>
      <c r="B202" s="90"/>
      <c r="C202" s="39"/>
      <c r="D202" s="91"/>
      <c r="E202" s="39"/>
      <c r="F202" s="39"/>
      <c r="G202" s="39"/>
      <c r="H202" s="39"/>
      <c r="I202" s="39"/>
      <c r="J202" s="39"/>
      <c r="K202" s="39"/>
      <c r="L202" s="39"/>
      <c r="M202" s="39"/>
      <c r="N202" s="39"/>
      <c r="O202" s="39"/>
      <c r="P202" s="39"/>
      <c r="Q202" s="39"/>
      <c r="R202" s="39"/>
      <c r="S202" s="39"/>
      <c r="T202" s="39"/>
      <c r="U202" s="39"/>
      <c r="V202" s="39"/>
      <c r="W202" s="39"/>
      <c r="X202" s="39"/>
      <c r="Y202" s="39"/>
    </row>
    <row r="203" spans="1:25" ht="12.75" customHeight="1" x14ac:dyDescent="0.2">
      <c r="A203" s="90"/>
      <c r="B203" s="90"/>
      <c r="C203" s="39"/>
      <c r="D203" s="91"/>
      <c r="E203" s="39"/>
      <c r="F203" s="39"/>
      <c r="G203" s="39"/>
      <c r="H203" s="39"/>
      <c r="I203" s="39"/>
      <c r="J203" s="39"/>
      <c r="K203" s="39"/>
      <c r="L203" s="39"/>
      <c r="M203" s="39"/>
      <c r="N203" s="39"/>
      <c r="O203" s="39"/>
      <c r="P203" s="39"/>
      <c r="Q203" s="39"/>
      <c r="R203" s="39"/>
      <c r="S203" s="39"/>
      <c r="T203" s="39"/>
      <c r="U203" s="39"/>
      <c r="V203" s="39"/>
      <c r="W203" s="39"/>
      <c r="X203" s="39"/>
      <c r="Y203" s="39"/>
    </row>
    <row r="204" spans="1:25" ht="12.75" customHeight="1" x14ac:dyDescent="0.2">
      <c r="A204" s="90"/>
      <c r="B204" s="90"/>
      <c r="C204" s="39"/>
      <c r="D204" s="91"/>
      <c r="E204" s="39"/>
      <c r="F204" s="39"/>
      <c r="G204" s="39"/>
      <c r="H204" s="39"/>
      <c r="I204" s="39"/>
      <c r="J204" s="39"/>
      <c r="K204" s="39"/>
      <c r="L204" s="39"/>
      <c r="M204" s="39"/>
      <c r="N204" s="39"/>
      <c r="O204" s="39"/>
      <c r="P204" s="39"/>
      <c r="Q204" s="39"/>
      <c r="R204" s="39"/>
      <c r="S204" s="39"/>
      <c r="T204" s="39"/>
      <c r="U204" s="39"/>
      <c r="V204" s="39"/>
      <c r="W204" s="39"/>
      <c r="X204" s="39"/>
      <c r="Y204" s="39"/>
    </row>
    <row r="205" spans="1:25" ht="12.75" customHeight="1" x14ac:dyDescent="0.2">
      <c r="A205" s="90"/>
      <c r="B205" s="90"/>
      <c r="C205" s="39"/>
      <c r="D205" s="91"/>
      <c r="E205" s="39"/>
      <c r="F205" s="39"/>
      <c r="G205" s="39"/>
      <c r="H205" s="39"/>
      <c r="I205" s="39"/>
      <c r="J205" s="39"/>
      <c r="K205" s="39"/>
      <c r="L205" s="39"/>
      <c r="M205" s="39"/>
      <c r="N205" s="39"/>
      <c r="O205" s="39"/>
      <c r="P205" s="39"/>
      <c r="Q205" s="39"/>
      <c r="R205" s="39"/>
      <c r="S205" s="39"/>
      <c r="T205" s="39"/>
      <c r="U205" s="39"/>
      <c r="V205" s="39"/>
      <c r="W205" s="39"/>
      <c r="X205" s="39"/>
      <c r="Y205" s="39"/>
    </row>
    <row r="206" spans="1:25" ht="12.75" customHeight="1" x14ac:dyDescent="0.2">
      <c r="A206" s="90"/>
      <c r="B206" s="90"/>
      <c r="C206" s="39"/>
      <c r="D206" s="91"/>
      <c r="E206" s="39"/>
      <c r="F206" s="39"/>
      <c r="G206" s="39"/>
      <c r="H206" s="39"/>
      <c r="I206" s="39"/>
      <c r="J206" s="39"/>
      <c r="K206" s="39"/>
      <c r="L206" s="39"/>
      <c r="M206" s="39"/>
      <c r="N206" s="39"/>
      <c r="O206" s="39"/>
      <c r="P206" s="39"/>
      <c r="Q206" s="39"/>
      <c r="R206" s="39"/>
      <c r="S206" s="39"/>
      <c r="T206" s="39"/>
      <c r="U206" s="39"/>
      <c r="V206" s="39"/>
      <c r="W206" s="39"/>
      <c r="X206" s="39"/>
      <c r="Y206" s="39"/>
    </row>
    <row r="207" spans="1:25" ht="12.75" customHeight="1" x14ac:dyDescent="0.2">
      <c r="A207" s="90"/>
      <c r="B207" s="90"/>
      <c r="C207" s="39"/>
      <c r="D207" s="91"/>
      <c r="E207" s="39"/>
      <c r="F207" s="39"/>
      <c r="G207" s="39"/>
      <c r="H207" s="39"/>
      <c r="I207" s="39"/>
      <c r="J207" s="39"/>
      <c r="K207" s="39"/>
      <c r="L207" s="39"/>
      <c r="M207" s="39"/>
      <c r="N207" s="39"/>
      <c r="O207" s="39"/>
      <c r="P207" s="39"/>
      <c r="Q207" s="39"/>
      <c r="R207" s="39"/>
      <c r="S207" s="39"/>
      <c r="T207" s="39"/>
      <c r="U207" s="39"/>
      <c r="V207" s="39"/>
      <c r="W207" s="39"/>
      <c r="X207" s="39"/>
      <c r="Y207" s="39"/>
    </row>
    <row r="208" spans="1:25" ht="12.75" customHeight="1" x14ac:dyDescent="0.2">
      <c r="A208" s="90"/>
      <c r="B208" s="90"/>
      <c r="C208" s="39"/>
      <c r="D208" s="91"/>
      <c r="E208" s="39"/>
      <c r="F208" s="39"/>
      <c r="G208" s="39"/>
      <c r="H208" s="39"/>
      <c r="I208" s="39"/>
      <c r="J208" s="39"/>
      <c r="K208" s="39"/>
      <c r="L208" s="39"/>
      <c r="M208" s="39"/>
      <c r="N208" s="39"/>
      <c r="O208" s="39"/>
      <c r="P208" s="39"/>
      <c r="Q208" s="39"/>
      <c r="R208" s="39"/>
      <c r="S208" s="39"/>
      <c r="T208" s="39"/>
      <c r="U208" s="39"/>
      <c r="V208" s="39"/>
      <c r="W208" s="39"/>
      <c r="X208" s="39"/>
      <c r="Y208" s="39"/>
    </row>
    <row r="209" spans="1:25" ht="12.75" customHeight="1" x14ac:dyDescent="0.2">
      <c r="A209" s="90"/>
      <c r="B209" s="90"/>
      <c r="C209" s="39"/>
      <c r="D209" s="91"/>
      <c r="E209" s="39"/>
      <c r="F209" s="39"/>
      <c r="G209" s="39"/>
      <c r="H209" s="39"/>
      <c r="I209" s="39"/>
      <c r="J209" s="39"/>
      <c r="K209" s="39"/>
      <c r="L209" s="39"/>
      <c r="M209" s="39"/>
      <c r="N209" s="39"/>
      <c r="O209" s="39"/>
      <c r="P209" s="39"/>
      <c r="Q209" s="39"/>
      <c r="R209" s="39"/>
      <c r="S209" s="39"/>
      <c r="T209" s="39"/>
      <c r="U209" s="39"/>
      <c r="V209" s="39"/>
      <c r="W209" s="39"/>
      <c r="X209" s="39"/>
      <c r="Y209" s="39"/>
    </row>
    <row r="210" spans="1:25" ht="12.75" customHeight="1" x14ac:dyDescent="0.2">
      <c r="A210" s="90"/>
      <c r="B210" s="90"/>
      <c r="C210" s="39"/>
      <c r="D210" s="91"/>
      <c r="E210" s="39"/>
      <c r="F210" s="39"/>
      <c r="G210" s="39"/>
      <c r="H210" s="39"/>
      <c r="I210" s="39"/>
      <c r="J210" s="39"/>
      <c r="K210" s="39"/>
      <c r="L210" s="39"/>
      <c r="M210" s="39"/>
      <c r="N210" s="39"/>
      <c r="O210" s="39"/>
      <c r="P210" s="39"/>
      <c r="Q210" s="39"/>
      <c r="R210" s="39"/>
      <c r="S210" s="39"/>
      <c r="T210" s="39"/>
      <c r="U210" s="39"/>
      <c r="V210" s="39"/>
      <c r="W210" s="39"/>
      <c r="X210" s="39"/>
      <c r="Y210" s="39"/>
    </row>
    <row r="211" spans="1:25" ht="12.75" customHeight="1" x14ac:dyDescent="0.2">
      <c r="A211" s="90"/>
      <c r="B211" s="90"/>
      <c r="C211" s="39"/>
      <c r="D211" s="91"/>
      <c r="E211" s="39"/>
      <c r="F211" s="39"/>
      <c r="G211" s="39"/>
      <c r="H211" s="39"/>
      <c r="I211" s="39"/>
      <c r="J211" s="39"/>
      <c r="K211" s="39"/>
      <c r="L211" s="39"/>
      <c r="M211" s="39"/>
      <c r="N211" s="39"/>
      <c r="O211" s="39"/>
      <c r="P211" s="39"/>
      <c r="Q211" s="39"/>
      <c r="R211" s="39"/>
      <c r="S211" s="39"/>
      <c r="T211" s="39"/>
      <c r="U211" s="39"/>
      <c r="V211" s="39"/>
      <c r="W211" s="39"/>
      <c r="X211" s="39"/>
      <c r="Y211" s="39"/>
    </row>
    <row r="212" spans="1:25" ht="12.75" customHeight="1" x14ac:dyDescent="0.2">
      <c r="A212" s="90"/>
      <c r="B212" s="90"/>
      <c r="C212" s="39"/>
      <c r="D212" s="91"/>
      <c r="E212" s="39"/>
      <c r="F212" s="39"/>
      <c r="G212" s="39"/>
      <c r="H212" s="39"/>
      <c r="I212" s="39"/>
      <c r="J212" s="39"/>
      <c r="K212" s="39"/>
      <c r="L212" s="39"/>
      <c r="M212" s="39"/>
      <c r="N212" s="39"/>
      <c r="O212" s="39"/>
      <c r="P212" s="39"/>
      <c r="Q212" s="39"/>
      <c r="R212" s="39"/>
      <c r="S212" s="39"/>
      <c r="T212" s="39"/>
      <c r="U212" s="39"/>
      <c r="V212" s="39"/>
      <c r="W212" s="39"/>
      <c r="X212" s="39"/>
      <c r="Y212" s="39"/>
    </row>
    <row r="213" spans="1:25" ht="12.75" customHeight="1" x14ac:dyDescent="0.2">
      <c r="A213" s="90"/>
      <c r="B213" s="90"/>
      <c r="C213" s="39"/>
      <c r="D213" s="91"/>
      <c r="E213" s="39"/>
      <c r="F213" s="39"/>
      <c r="G213" s="39"/>
      <c r="H213" s="39"/>
      <c r="I213" s="39"/>
      <c r="J213" s="39"/>
      <c r="K213" s="39"/>
      <c r="L213" s="39"/>
      <c r="M213" s="39"/>
      <c r="N213" s="39"/>
      <c r="O213" s="39"/>
      <c r="P213" s="39"/>
      <c r="Q213" s="39"/>
      <c r="R213" s="39"/>
      <c r="S213" s="39"/>
      <c r="T213" s="39"/>
      <c r="U213" s="39"/>
      <c r="V213" s="39"/>
      <c r="W213" s="39"/>
      <c r="X213" s="39"/>
      <c r="Y213" s="39"/>
    </row>
    <row r="214" spans="1:25" ht="12.75" customHeight="1" x14ac:dyDescent="0.2">
      <c r="A214" s="90"/>
      <c r="B214" s="90"/>
      <c r="C214" s="39"/>
      <c r="D214" s="91"/>
      <c r="E214" s="39"/>
      <c r="F214" s="39"/>
      <c r="G214" s="39"/>
      <c r="H214" s="39"/>
      <c r="I214" s="39"/>
      <c r="J214" s="39"/>
      <c r="K214" s="39"/>
      <c r="L214" s="39"/>
      <c r="M214" s="39"/>
      <c r="N214" s="39"/>
      <c r="O214" s="39"/>
      <c r="P214" s="39"/>
      <c r="Q214" s="39"/>
      <c r="R214" s="39"/>
      <c r="S214" s="39"/>
      <c r="T214" s="39"/>
      <c r="U214" s="39"/>
      <c r="V214" s="39"/>
      <c r="W214" s="39"/>
      <c r="X214" s="39"/>
      <c r="Y214" s="39"/>
    </row>
    <row r="215" spans="1:25" ht="12.75" customHeight="1" x14ac:dyDescent="0.2">
      <c r="A215" s="90"/>
      <c r="B215" s="90"/>
      <c r="C215" s="39"/>
      <c r="D215" s="91"/>
      <c r="E215" s="39"/>
      <c r="F215" s="39"/>
      <c r="G215" s="39"/>
      <c r="H215" s="39"/>
      <c r="I215" s="39"/>
      <c r="J215" s="39"/>
      <c r="K215" s="39"/>
      <c r="L215" s="39"/>
      <c r="M215" s="39"/>
      <c r="N215" s="39"/>
      <c r="O215" s="39"/>
      <c r="P215" s="39"/>
      <c r="Q215" s="39"/>
      <c r="R215" s="39"/>
      <c r="S215" s="39"/>
      <c r="T215" s="39"/>
      <c r="U215" s="39"/>
      <c r="V215" s="39"/>
      <c r="W215" s="39"/>
      <c r="X215" s="39"/>
      <c r="Y215" s="39"/>
    </row>
    <row r="216" spans="1:25" ht="12.75" customHeight="1" x14ac:dyDescent="0.2">
      <c r="A216" s="90"/>
      <c r="B216" s="90"/>
      <c r="C216" s="39"/>
      <c r="D216" s="91"/>
      <c r="E216" s="39"/>
      <c r="F216" s="39"/>
      <c r="G216" s="39"/>
      <c r="H216" s="39"/>
      <c r="I216" s="39"/>
      <c r="J216" s="39"/>
      <c r="K216" s="39"/>
      <c r="L216" s="39"/>
      <c r="M216" s="39"/>
      <c r="N216" s="39"/>
      <c r="O216" s="39"/>
      <c r="P216" s="39"/>
      <c r="Q216" s="39"/>
      <c r="R216" s="39"/>
      <c r="S216" s="39"/>
      <c r="T216" s="39"/>
      <c r="U216" s="39"/>
      <c r="V216" s="39"/>
      <c r="W216" s="39"/>
      <c r="X216" s="39"/>
      <c r="Y216" s="39"/>
    </row>
    <row r="217" spans="1:25" ht="12.75" customHeight="1" x14ac:dyDescent="0.2">
      <c r="A217" s="90"/>
      <c r="B217" s="90"/>
      <c r="C217" s="39"/>
      <c r="D217" s="91"/>
      <c r="E217" s="39"/>
      <c r="F217" s="39"/>
      <c r="G217" s="39"/>
      <c r="H217" s="39"/>
      <c r="I217" s="39"/>
      <c r="J217" s="39"/>
      <c r="K217" s="39"/>
      <c r="L217" s="39"/>
      <c r="M217" s="39"/>
      <c r="N217" s="39"/>
      <c r="O217" s="39"/>
      <c r="P217" s="39"/>
      <c r="Q217" s="39"/>
      <c r="R217" s="39"/>
      <c r="S217" s="39"/>
      <c r="T217" s="39"/>
      <c r="U217" s="39"/>
      <c r="V217" s="39"/>
      <c r="W217" s="39"/>
      <c r="X217" s="39"/>
      <c r="Y217" s="39"/>
    </row>
    <row r="218" spans="1:25" ht="12.75" customHeight="1" x14ac:dyDescent="0.2">
      <c r="A218" s="90"/>
      <c r="B218" s="90"/>
      <c r="C218" s="39"/>
      <c r="D218" s="91"/>
      <c r="E218" s="39"/>
      <c r="F218" s="39"/>
      <c r="G218" s="39"/>
      <c r="H218" s="39"/>
      <c r="I218" s="39"/>
      <c r="J218" s="39"/>
      <c r="K218" s="39"/>
      <c r="L218" s="39"/>
      <c r="M218" s="39"/>
      <c r="N218" s="39"/>
      <c r="O218" s="39"/>
      <c r="P218" s="39"/>
      <c r="Q218" s="39"/>
      <c r="R218" s="39"/>
      <c r="S218" s="39"/>
      <c r="T218" s="39"/>
      <c r="U218" s="39"/>
      <c r="V218" s="39"/>
      <c r="W218" s="39"/>
      <c r="X218" s="39"/>
      <c r="Y218" s="39"/>
    </row>
    <row r="219" spans="1:25" ht="12.75" customHeight="1" x14ac:dyDescent="0.2">
      <c r="A219" s="90"/>
      <c r="B219" s="90"/>
      <c r="C219" s="39"/>
      <c r="D219" s="91"/>
      <c r="E219" s="39"/>
      <c r="F219" s="39"/>
      <c r="G219" s="39"/>
      <c r="H219" s="39"/>
      <c r="I219" s="39"/>
      <c r="J219" s="39"/>
      <c r="K219" s="39"/>
      <c r="L219" s="39"/>
      <c r="M219" s="39"/>
      <c r="N219" s="39"/>
      <c r="O219" s="39"/>
      <c r="P219" s="39"/>
      <c r="Q219" s="39"/>
      <c r="R219" s="39"/>
      <c r="S219" s="39"/>
      <c r="T219" s="39"/>
      <c r="U219" s="39"/>
      <c r="V219" s="39"/>
      <c r="W219" s="39"/>
      <c r="X219" s="39"/>
      <c r="Y219" s="39"/>
    </row>
    <row r="220" spans="1:25" ht="12.75" customHeight="1" x14ac:dyDescent="0.2">
      <c r="A220" s="90"/>
      <c r="B220" s="90"/>
      <c r="C220" s="39"/>
      <c r="D220" s="91"/>
      <c r="E220" s="39"/>
      <c r="F220" s="39"/>
      <c r="G220" s="39"/>
      <c r="H220" s="39"/>
      <c r="I220" s="39"/>
      <c r="J220" s="39"/>
      <c r="K220" s="39"/>
      <c r="L220" s="39"/>
      <c r="M220" s="39"/>
      <c r="N220" s="39"/>
      <c r="O220" s="39"/>
      <c r="P220" s="39"/>
      <c r="Q220" s="39"/>
      <c r="R220" s="39"/>
      <c r="S220" s="39"/>
      <c r="T220" s="39"/>
      <c r="U220" s="39"/>
      <c r="V220" s="39"/>
      <c r="W220" s="39"/>
      <c r="X220" s="39"/>
      <c r="Y220" s="39"/>
    </row>
    <row r="221" spans="1:25" ht="12.75" customHeight="1" x14ac:dyDescent="0.2"/>
    <row r="222" spans="1:25" ht="12.75" customHeight="1" x14ac:dyDescent="0.2"/>
    <row r="223" spans="1:25" ht="12.75" customHeight="1" x14ac:dyDescent="0.2"/>
    <row r="224" spans="1:25"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6">
    <mergeCell ref="C8:F8"/>
    <mergeCell ref="A1:G1"/>
    <mergeCell ref="C2:D2"/>
    <mergeCell ref="F2:G2"/>
    <mergeCell ref="C3:G3"/>
    <mergeCell ref="C4:G4"/>
  </mergeCells>
  <pageMargins left="0.70866141732283472" right="0.70866141732283472" top="0.74803149606299213" bottom="0.74803149606299213" header="0" footer="0"/>
  <pageSetup paperSize="9" scale="44" fitToHeight="0" orientation="landscape" r:id="rId1"/>
  <headerFooter>
    <oddFooter>&amp;RPÁGINA &amp;P DE</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355A4-2669-4720-AFC6-F59509371314}">
  <dimension ref="A1"/>
  <sheetViews>
    <sheetView workbookViewId="0"/>
  </sheetViews>
  <sheetFormatPr defaultRowHeight="12.75" x14ac:dyDescent="0.2"/>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27</vt:i4>
      </vt:variant>
      <vt:variant>
        <vt:lpstr>Intervalos Nomeados</vt:lpstr>
      </vt:variant>
      <vt:variant>
        <vt:i4>1</vt:i4>
      </vt:variant>
    </vt:vector>
  </HeadingPairs>
  <TitlesOfParts>
    <vt:vector size="28" baseType="lpstr">
      <vt:lpstr>Preco.Unitario</vt:lpstr>
      <vt:lpstr>Resumo</vt:lpstr>
      <vt:lpstr>1.1-C.R.A</vt:lpstr>
      <vt:lpstr>1.2.1-T.L</vt:lpstr>
      <vt:lpstr>1.2.2-T.L </vt:lpstr>
      <vt:lpstr>1.2.3-S.L</vt:lpstr>
      <vt:lpstr>1.3-C.C</vt:lpstr>
      <vt:lpstr>1.3-I.P</vt:lpstr>
      <vt:lpstr>1.4-V.G</vt:lpstr>
      <vt:lpstr>1.4-CX</vt:lpstr>
      <vt:lpstr>2.1-C.R.E-150</vt:lpstr>
      <vt:lpstr>2.1-C.R.E-300</vt:lpstr>
      <vt:lpstr>2.1-C.R.E-500</vt:lpstr>
      <vt:lpstr>2.2-C.L.E-1.5</vt:lpstr>
      <vt:lpstr>2.2-C.L.E-4.5</vt:lpstr>
      <vt:lpstr>2.2-T.L.E</vt:lpstr>
      <vt:lpstr>2.2-I.V.R</vt:lpstr>
      <vt:lpstr>2.3-DESO</vt:lpstr>
      <vt:lpstr>2.4-PV</vt:lpstr>
      <vt:lpstr>3.1-PAV</vt:lpstr>
      <vt:lpstr>3.2-DET</vt:lpstr>
      <vt:lpstr>3.3-ACE</vt:lpstr>
      <vt:lpstr>3.4-C.ESP</vt:lpstr>
      <vt:lpstr>3.5-VIS</vt:lpstr>
      <vt:lpstr>3.5-COM</vt:lpstr>
      <vt:lpstr>3.5-VEI</vt:lpstr>
      <vt:lpstr>Planilha1</vt:lpstr>
      <vt:lpstr>Resumo!Area_de_impressao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 Lais Boaventura</dc:creator>
  <cp:lastModifiedBy>Lilian Lais Boaventura</cp:lastModifiedBy>
  <cp:lastPrinted>2024-09-05T13:26:35Z</cp:lastPrinted>
  <dcterms:created xsi:type="dcterms:W3CDTF">2024-08-15T17:18:45Z</dcterms:created>
  <dcterms:modified xsi:type="dcterms:W3CDTF">2024-09-11T17:50:02Z</dcterms:modified>
</cp:coreProperties>
</file>